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5200" windowHeight="11580" tabRatio="617" firstSheet="1" activeTab="2"/>
  </bookViews>
  <sheets>
    <sheet name="MAPA DE RIESGOS SECCIONALES" sheetId="12" state="hidden" r:id="rId1"/>
    <sheet name="Factores de Riesgo" sheetId="36" r:id="rId2"/>
    <sheet name="MAPA DE RIESGOS DIGER" sheetId="35" r:id="rId3"/>
    <sheet name="VALORACIÓN IMPACTO PROBABIL" sheetId="30" state="hidden" r:id="rId4"/>
    <sheet name="VALORACION CONTROLES" sheetId="26" state="hidden" r:id="rId5"/>
    <sheet name="MATRIZ RIESGOS (2)" sheetId="31" state="hidden" r:id="rId6"/>
    <sheet name="VALORACION CONTROLES (2)" sheetId="33" state="hidden" r:id="rId7"/>
    <sheet name="lista elegible" sheetId="19" state="hidden" r:id="rId8"/>
    <sheet name="Listas" sheetId="27" state="hidden" r:id="rId9"/>
    <sheet name="MATRIZ RIESGOS" sheetId="29" state="hidden" r:id="rId10"/>
    <sheet name="Hoja2" sheetId="28" state="hidden" r:id="rId11"/>
    <sheet name="Hoja3" sheetId="32" state="hidden" r:id="rId12"/>
    <sheet name="Hoja4" sheetId="34" state="hidden" r:id="rId13"/>
  </sheets>
  <externalReferences>
    <externalReference r:id="rId14"/>
    <externalReference r:id="rId15"/>
    <externalReference r:id="rId16"/>
  </externalReferences>
  <definedNames>
    <definedName name="_xlnm._FilterDatabase" localSheetId="2" hidden="1">'MAPA DE RIESGOS DIGER'!$A$9:$AU$12</definedName>
    <definedName name="_xlnm._FilterDatabase" localSheetId="0" hidden="1">'MAPA DE RIESGOS SECCIONALES'!$A$9:$AU$12</definedName>
    <definedName name="_xlnm.Print_Area" localSheetId="3">'VALORACIÓN IMPACTO PROBABIL'!$A$1:$K$28</definedName>
    <definedName name="mapa">[1]Hoja3!$A$24:$A$33</definedName>
    <definedName name="TIPOLOGÍA">[2]Hoja3!$A$27:$A$36</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1" i="35" l="1"/>
  <c r="I51" i="35" s="1"/>
  <c r="K51" i="35"/>
  <c r="AC51" i="35" s="1"/>
  <c r="AH51" i="35" s="1"/>
  <c r="Q51" i="35"/>
  <c r="S51" i="35"/>
  <c r="AB51" i="35"/>
  <c r="AG51" i="35"/>
  <c r="AB71" i="35"/>
  <c r="AG71" i="35" s="1"/>
  <c r="S71" i="35"/>
  <c r="Q71" i="35"/>
  <c r="K71" i="35"/>
  <c r="AC71" i="35" s="1"/>
  <c r="AH71" i="35" s="1"/>
  <c r="H71" i="35"/>
  <c r="AD71" i="35" s="1"/>
  <c r="AI71" i="35" s="1"/>
  <c r="W51" i="35" l="1"/>
  <c r="X51" i="35"/>
  <c r="Y51" i="35" s="1"/>
  <c r="AD51" i="35"/>
  <c r="AI51" i="35" s="1"/>
  <c r="L51" i="35"/>
  <c r="I71" i="35"/>
  <c r="L71" i="35"/>
  <c r="W71" i="35"/>
  <c r="Z51" i="35" l="1"/>
  <c r="AE51" i="35" s="1"/>
  <c r="AA51" i="35"/>
  <c r="AF51" i="35" s="1"/>
  <c r="X71" i="35"/>
  <c r="Y71" i="35" s="1"/>
  <c r="Z71" i="35"/>
  <c r="AE71" i="35" s="1"/>
  <c r="AA71" i="35"/>
  <c r="AF71" i="35" s="1"/>
  <c r="AB62" i="35" l="1"/>
  <c r="AG62" i="35" s="1"/>
  <c r="AB56" i="35"/>
  <c r="AG56" i="35" s="1"/>
  <c r="AB53" i="35"/>
  <c r="AG53" i="35" s="1"/>
  <c r="AB24" i="35"/>
  <c r="AG24" i="35" s="1"/>
  <c r="Q27" i="35" l="1"/>
  <c r="S27" i="35"/>
  <c r="W27" i="35" l="1"/>
  <c r="Q23" i="35"/>
  <c r="S23" i="35"/>
  <c r="Q24" i="35"/>
  <c r="S24" i="35"/>
  <c r="G24" i="35"/>
  <c r="H24" i="35" s="1"/>
  <c r="AD24" i="35" s="1"/>
  <c r="AI24" i="35" s="1"/>
  <c r="K24" i="35"/>
  <c r="AC24" i="35" s="1"/>
  <c r="AH24" i="35" s="1"/>
  <c r="G22" i="35"/>
  <c r="W23" i="35" l="1"/>
  <c r="W24" i="35"/>
  <c r="I24" i="35"/>
  <c r="L24" i="35"/>
  <c r="X24" i="35" l="1"/>
  <c r="Y24" i="35" s="1"/>
  <c r="Z24" i="35" s="1"/>
  <c r="Q69" i="35"/>
  <c r="S69" i="35"/>
  <c r="AB69" i="35"/>
  <c r="AG69" i="35" s="1"/>
  <c r="K69" i="35"/>
  <c r="AC69" i="35" s="1"/>
  <c r="AH69" i="35" s="1"/>
  <c r="H69" i="35"/>
  <c r="I69" i="35" s="1"/>
  <c r="Q70" i="35"/>
  <c r="S70" i="35"/>
  <c r="H68" i="35"/>
  <c r="H66" i="35"/>
  <c r="H65" i="35"/>
  <c r="H63" i="35"/>
  <c r="AD63" i="35" s="1"/>
  <c r="H62" i="35"/>
  <c r="AD62" i="35" s="1"/>
  <c r="AI62" i="35" s="1"/>
  <c r="H61" i="35"/>
  <c r="H57" i="35"/>
  <c r="H56" i="35"/>
  <c r="AD56" i="35" s="1"/>
  <c r="AI56" i="35" s="1"/>
  <c r="H55" i="35"/>
  <c r="H52" i="35"/>
  <c r="W69" i="35" l="1"/>
  <c r="L69" i="35"/>
  <c r="AD69" i="35"/>
  <c r="AI69" i="35" s="1"/>
  <c r="X69" i="35"/>
  <c r="Y69" i="35" s="1"/>
  <c r="W70" i="35"/>
  <c r="H49" i="35"/>
  <c r="H46" i="35"/>
  <c r="H39" i="35"/>
  <c r="X70" i="35" l="1"/>
  <c r="Y70" i="35" s="1"/>
  <c r="H35" i="35"/>
  <c r="H33" i="35"/>
  <c r="H30" i="35"/>
  <c r="H28" i="35"/>
  <c r="H22" i="35"/>
  <c r="H15" i="35"/>
  <c r="AA69" i="35" l="1"/>
  <c r="AF69" i="35" s="1"/>
  <c r="Z69" i="35"/>
  <c r="AE69" i="35" s="1"/>
  <c r="S26" i="35"/>
  <c r="Q26" i="35"/>
  <c r="AB25" i="35"/>
  <c r="AG25" i="35" s="1"/>
  <c r="S25" i="35"/>
  <c r="Q25" i="35"/>
  <c r="K25" i="35"/>
  <c r="AC25" i="35" s="1"/>
  <c r="AH25" i="35" s="1"/>
  <c r="H25" i="35"/>
  <c r="L25" i="35" s="1"/>
  <c r="AB22" i="35"/>
  <c r="AG22" i="35" s="1"/>
  <c r="S22" i="35"/>
  <c r="Q22" i="35"/>
  <c r="K22" i="35"/>
  <c r="AC22" i="35" s="1"/>
  <c r="AH22" i="35" s="1"/>
  <c r="W26" i="35" l="1"/>
  <c r="W22" i="35"/>
  <c r="W25" i="35"/>
  <c r="L22" i="35"/>
  <c r="I22" i="35"/>
  <c r="AD22" i="35"/>
  <c r="AI22" i="35" s="1"/>
  <c r="AD25" i="35"/>
  <c r="AI25" i="35" s="1"/>
  <c r="I25" i="35"/>
  <c r="X22" i="35" l="1"/>
  <c r="Y22" i="35"/>
  <c r="X25" i="35"/>
  <c r="AB68" i="35"/>
  <c r="AG68" i="35" s="1"/>
  <c r="S68" i="35"/>
  <c r="Q68" i="35"/>
  <c r="K68" i="35"/>
  <c r="AC68" i="35" s="1"/>
  <c r="AH68" i="35" s="1"/>
  <c r="L68" i="35"/>
  <c r="Y25" i="35" l="1"/>
  <c r="X26" i="35" s="1"/>
  <c r="Y26" i="35" s="1"/>
  <c r="X27" i="35" s="1"/>
  <c r="Y27" i="35" s="1"/>
  <c r="X23" i="35"/>
  <c r="Y23" i="35" s="1"/>
  <c r="W68" i="35"/>
  <c r="AD68" i="35"/>
  <c r="AI68" i="35" s="1"/>
  <c r="I68" i="35"/>
  <c r="AA22" i="35" l="1"/>
  <c r="AF22" i="35" s="1"/>
  <c r="Z22" i="35"/>
  <c r="AE22" i="35" s="1"/>
  <c r="AA25" i="35"/>
  <c r="AF25" i="35" s="1"/>
  <c r="Z25" i="35"/>
  <c r="AE25" i="35" s="1"/>
  <c r="X68" i="35"/>
  <c r="Y68" i="35" s="1"/>
  <c r="AA68" i="35" s="1"/>
  <c r="AE24" i="35" l="1"/>
  <c r="AA24" i="35"/>
  <c r="AF24" i="35" s="1"/>
  <c r="AF68" i="35" l="1"/>
  <c r="Z68" i="35"/>
  <c r="AE68" i="35" s="1"/>
  <c r="S67" i="35" l="1"/>
  <c r="Q67" i="35"/>
  <c r="AB66" i="35"/>
  <c r="AG66" i="35" s="1"/>
  <c r="S66" i="35"/>
  <c r="Q66" i="35"/>
  <c r="K66" i="35"/>
  <c r="AC66" i="35" s="1"/>
  <c r="AH66" i="35" s="1"/>
  <c r="I66" i="35"/>
  <c r="AB65" i="35"/>
  <c r="AG65" i="35" s="1"/>
  <c r="S65" i="35"/>
  <c r="Q65" i="35"/>
  <c r="K65" i="35"/>
  <c r="AC65" i="35" s="1"/>
  <c r="AH65" i="35" s="1"/>
  <c r="AD65" i="35"/>
  <c r="AI65" i="35" s="1"/>
  <c r="S64" i="35"/>
  <c r="Q64" i="35"/>
  <c r="AB63" i="35"/>
  <c r="AG63" i="35" s="1"/>
  <c r="S63" i="35"/>
  <c r="Q63" i="35"/>
  <c r="K63" i="35"/>
  <c r="AC63" i="35" s="1"/>
  <c r="AH63" i="35" s="1"/>
  <c r="I63" i="35"/>
  <c r="W64" i="35" l="1"/>
  <c r="W63" i="35"/>
  <c r="X63" i="35" s="1"/>
  <c r="Y63" i="35" s="1"/>
  <c r="W66" i="35"/>
  <c r="W67" i="35"/>
  <c r="AD66" i="35"/>
  <c r="AI66" i="35" s="1"/>
  <c r="L66" i="35"/>
  <c r="X66" i="35"/>
  <c r="Y66" i="35" s="1"/>
  <c r="X67" i="35" s="1"/>
  <c r="W65" i="35"/>
  <c r="I65" i="35"/>
  <c r="L63" i="35"/>
  <c r="L65" i="35"/>
  <c r="AI63" i="35"/>
  <c r="Y67" i="35" l="1"/>
  <c r="Z66" i="35" s="1"/>
  <c r="X64" i="35"/>
  <c r="Y64" i="35" s="1"/>
  <c r="X65" i="35"/>
  <c r="Y65" i="35" s="1"/>
  <c r="AA65" i="35" l="1"/>
  <c r="Z65" i="35"/>
  <c r="AE66" i="35"/>
  <c r="AA66" i="35"/>
  <c r="AF66" i="35" s="1"/>
  <c r="Z63" i="35"/>
  <c r="AE63" i="35" s="1"/>
  <c r="AA63" i="35"/>
  <c r="AF63" i="35" s="1"/>
  <c r="AE65" i="35" l="1"/>
  <c r="AF65" i="35"/>
  <c r="I62" i="35" l="1"/>
  <c r="K62" i="35"/>
  <c r="AC62" i="35" s="1"/>
  <c r="AH62" i="35" s="1"/>
  <c r="G59" i="35"/>
  <c r="H59" i="35" s="1"/>
  <c r="AB58" i="35"/>
  <c r="AG58" i="35" s="1"/>
  <c r="G58" i="35"/>
  <c r="K58" i="35"/>
  <c r="AC58" i="35" s="1"/>
  <c r="AH58" i="35" s="1"/>
  <c r="H58" i="35" l="1"/>
  <c r="I58" i="35" s="1"/>
  <c r="L62" i="35"/>
  <c r="K56" i="35"/>
  <c r="AC56" i="35" s="1"/>
  <c r="AH56" i="35" s="1"/>
  <c r="L56" i="35"/>
  <c r="S62" i="35"/>
  <c r="Q62" i="35"/>
  <c r="AB61" i="35"/>
  <c r="AG61" i="35" s="1"/>
  <c r="S61" i="35"/>
  <c r="Q61" i="35"/>
  <c r="K61" i="35"/>
  <c r="AC61" i="35" s="1"/>
  <c r="AH61" i="35" s="1"/>
  <c r="AD61" i="35"/>
  <c r="AI61" i="35" s="1"/>
  <c r="S60" i="35"/>
  <c r="Q60" i="35"/>
  <c r="AB59" i="35"/>
  <c r="AG59" i="35" s="1"/>
  <c r="S59" i="35"/>
  <c r="Q59" i="35"/>
  <c r="K59" i="35"/>
  <c r="AC59" i="35" s="1"/>
  <c r="AH59" i="35" s="1"/>
  <c r="I59" i="35"/>
  <c r="L58" i="35" l="1"/>
  <c r="AD58" i="35"/>
  <c r="AI58" i="35" s="1"/>
  <c r="W59" i="35"/>
  <c r="X59" i="35" s="1"/>
  <c r="Y59" i="35" s="1"/>
  <c r="W61" i="35"/>
  <c r="W60" i="35"/>
  <c r="W62" i="35"/>
  <c r="X62" i="35" s="1"/>
  <c r="Y62" i="35" s="1"/>
  <c r="L61" i="35"/>
  <c r="AD59" i="35"/>
  <c r="AI59" i="35" s="1"/>
  <c r="L59" i="35"/>
  <c r="I61" i="35"/>
  <c r="I56" i="35"/>
  <c r="X60" i="35" l="1"/>
  <c r="Z59" i="35"/>
  <c r="AA62" i="35"/>
  <c r="AF62" i="35" s="1"/>
  <c r="Z62" i="35"/>
  <c r="AE62" i="35" s="1"/>
  <c r="X61" i="35"/>
  <c r="Y61" i="35" s="1"/>
  <c r="AA61" i="35" l="1"/>
  <c r="AF61" i="35" s="1"/>
  <c r="Z61" i="35"/>
  <c r="AE61" i="35" s="1"/>
  <c r="Y60" i="35"/>
  <c r="AA59" i="35" s="1"/>
  <c r="AF59" i="35" s="1"/>
  <c r="AE59" i="35" l="1"/>
  <c r="AB54" i="35"/>
  <c r="AG54" i="35" s="1"/>
  <c r="G54" i="35"/>
  <c r="H54" i="35" s="1"/>
  <c r="K53" i="35"/>
  <c r="AC53" i="35" s="1"/>
  <c r="AH53" i="35" s="1"/>
  <c r="G53" i="35"/>
  <c r="S58" i="35"/>
  <c r="Q58" i="35"/>
  <c r="AB57" i="35"/>
  <c r="AG57" i="35" s="1"/>
  <c r="S57" i="35"/>
  <c r="Q57" i="35"/>
  <c r="K57" i="35"/>
  <c r="AC57" i="35" s="1"/>
  <c r="AH57" i="35" s="1"/>
  <c r="I57" i="35"/>
  <c r="S56" i="35"/>
  <c r="Q56" i="35"/>
  <c r="AB55" i="35"/>
  <c r="AG55" i="35" s="1"/>
  <c r="S55" i="35"/>
  <c r="Q55" i="35"/>
  <c r="K55" i="35"/>
  <c r="AC55" i="35" s="1"/>
  <c r="AH55" i="35" s="1"/>
  <c r="AD55" i="35"/>
  <c r="AI55" i="35" s="1"/>
  <c r="H53" i="35" l="1"/>
  <c r="W57" i="35"/>
  <c r="W58" i="35"/>
  <c r="X58" i="35" s="1"/>
  <c r="Y58" i="35" s="1"/>
  <c r="W55" i="35"/>
  <c r="L57" i="35"/>
  <c r="AD57" i="35"/>
  <c r="AI57" i="35" s="1"/>
  <c r="W56" i="35"/>
  <c r="I55" i="35"/>
  <c r="L55" i="35"/>
  <c r="AA58" i="35" l="1"/>
  <c r="AF58" i="35" s="1"/>
  <c r="Z58" i="35"/>
  <c r="AE58" i="35" s="1"/>
  <c r="I53" i="35"/>
  <c r="AD53" i="35"/>
  <c r="AI53" i="35" s="1"/>
  <c r="X55" i="35"/>
  <c r="Y55" i="35" s="1"/>
  <c r="X57" i="35"/>
  <c r="Y57" i="35" s="1"/>
  <c r="AA57" i="35" s="1"/>
  <c r="L53" i="35"/>
  <c r="X56" i="35" l="1"/>
  <c r="Y56" i="35" s="1"/>
  <c r="Z55" i="35"/>
  <c r="AA55" i="35"/>
  <c r="AF57" i="35"/>
  <c r="Z57" i="35"/>
  <c r="AE57" i="35" s="1"/>
  <c r="AA56" i="35" l="1"/>
  <c r="AF56" i="35" s="1"/>
  <c r="Z56" i="35"/>
  <c r="AE56" i="35" s="1"/>
  <c r="AE55" i="35"/>
  <c r="AF55" i="35"/>
  <c r="S54" i="35" l="1"/>
  <c r="Q54" i="35"/>
  <c r="K54" i="35"/>
  <c r="AC54" i="35" s="1"/>
  <c r="AH54" i="35" s="1"/>
  <c r="S53" i="35"/>
  <c r="Q53" i="35"/>
  <c r="AB52" i="35"/>
  <c r="AG52" i="35" s="1"/>
  <c r="S52" i="35"/>
  <c r="Q52" i="35"/>
  <c r="K52" i="35"/>
  <c r="AC52" i="35" s="1"/>
  <c r="AH52" i="35" s="1"/>
  <c r="AD52" i="35"/>
  <c r="AI52" i="35" s="1"/>
  <c r="W54" i="35" l="1"/>
  <c r="L54" i="35"/>
  <c r="AD54" i="35"/>
  <c r="AI54" i="35" s="1"/>
  <c r="W52" i="35"/>
  <c r="W53" i="35"/>
  <c r="L52" i="35"/>
  <c r="I54" i="35"/>
  <c r="I52" i="35"/>
  <c r="S47" i="35"/>
  <c r="Q47" i="35"/>
  <c r="X54" i="35" l="1"/>
  <c r="Y54" i="35" s="1"/>
  <c r="W47" i="35"/>
  <c r="X52" i="35"/>
  <c r="Y52" i="35" s="1"/>
  <c r="AA52" i="35" l="1"/>
  <c r="Z52" i="35"/>
  <c r="X53" i="35"/>
  <c r="Z54" i="35"/>
  <c r="AE54" i="35" s="1"/>
  <c r="AA54" i="35"/>
  <c r="AF54" i="35" s="1"/>
  <c r="Y53" i="35" l="1"/>
  <c r="AA53" i="35" s="1"/>
  <c r="AF53" i="35" s="1"/>
  <c r="AF52" i="35"/>
  <c r="AE52" i="35"/>
  <c r="B6" i="28"/>
  <c r="B7" i="28" s="1"/>
  <c r="B8" i="28" s="1"/>
  <c r="B9" i="28" s="1"/>
  <c r="H17" i="29"/>
  <c r="G17" i="29"/>
  <c r="F17" i="29"/>
  <c r="H16" i="29"/>
  <c r="G16" i="29"/>
  <c r="F16" i="29"/>
  <c r="E14" i="29"/>
  <c r="D14" i="29"/>
  <c r="E12" i="29"/>
  <c r="H12" i="29" s="1"/>
  <c r="D12" i="29"/>
  <c r="E10" i="29"/>
  <c r="D10" i="29"/>
  <c r="E8" i="29"/>
  <c r="D8" i="29"/>
  <c r="E6" i="29"/>
  <c r="D6" i="29"/>
  <c r="O3" i="29"/>
  <c r="O2" i="29"/>
  <c r="Q705" i="33"/>
  <c r="K705" i="33"/>
  <c r="J705" i="33"/>
  <c r="I705" i="33"/>
  <c r="H705" i="33"/>
  <c r="G705" i="33"/>
  <c r="F705" i="33"/>
  <c r="E705" i="33"/>
  <c r="L705" i="33" s="1"/>
  <c r="P705" i="33" s="1"/>
  <c r="R705" i="33" s="1"/>
  <c r="R703" i="33"/>
  <c r="K703" i="33"/>
  <c r="J703" i="33"/>
  <c r="I703" i="33"/>
  <c r="H703" i="33"/>
  <c r="G703" i="33"/>
  <c r="F703" i="33"/>
  <c r="E703" i="33"/>
  <c r="L703" i="33" s="1"/>
  <c r="P703" i="33" s="1"/>
  <c r="Q703" i="33" s="1"/>
  <c r="K701" i="33"/>
  <c r="J701" i="33"/>
  <c r="I701" i="33"/>
  <c r="H701" i="33"/>
  <c r="G701" i="33"/>
  <c r="F701" i="33"/>
  <c r="E701" i="33"/>
  <c r="R699" i="33"/>
  <c r="K699" i="33"/>
  <c r="J699" i="33"/>
  <c r="I699" i="33"/>
  <c r="H699" i="33"/>
  <c r="G699" i="33"/>
  <c r="F699" i="33"/>
  <c r="E699" i="33"/>
  <c r="L696" i="33"/>
  <c r="Q690" i="33"/>
  <c r="K690" i="33"/>
  <c r="J690" i="33"/>
  <c r="I690" i="33"/>
  <c r="H690" i="33"/>
  <c r="G690" i="33"/>
  <c r="F690" i="33"/>
  <c r="E690" i="33"/>
  <c r="R688" i="33"/>
  <c r="K688" i="33"/>
  <c r="J688" i="33"/>
  <c r="I688" i="33"/>
  <c r="H688" i="33"/>
  <c r="G688" i="33"/>
  <c r="F688" i="33"/>
  <c r="E688" i="33"/>
  <c r="K686" i="33"/>
  <c r="J686" i="33"/>
  <c r="I686" i="33"/>
  <c r="H686" i="33"/>
  <c r="G686" i="33"/>
  <c r="F686" i="33"/>
  <c r="E686" i="33"/>
  <c r="R684" i="33"/>
  <c r="K684" i="33"/>
  <c r="J684" i="33"/>
  <c r="I684" i="33"/>
  <c r="H684" i="33"/>
  <c r="G684" i="33"/>
  <c r="F684" i="33"/>
  <c r="E684" i="33"/>
  <c r="L681" i="33"/>
  <c r="Q675" i="33"/>
  <c r="K675" i="33"/>
  <c r="J675" i="33"/>
  <c r="I675" i="33"/>
  <c r="H675" i="33"/>
  <c r="G675" i="33"/>
  <c r="F675" i="33"/>
  <c r="E675" i="33"/>
  <c r="R673" i="33"/>
  <c r="K673" i="33"/>
  <c r="J673" i="33"/>
  <c r="I673" i="33"/>
  <c r="H673" i="33"/>
  <c r="G673" i="33"/>
  <c r="F673" i="33"/>
  <c r="E673" i="33"/>
  <c r="K671" i="33"/>
  <c r="J671" i="33"/>
  <c r="I671" i="33"/>
  <c r="H671" i="33"/>
  <c r="G671" i="33"/>
  <c r="F671" i="33"/>
  <c r="E671" i="33"/>
  <c r="R669" i="33"/>
  <c r="K669" i="33"/>
  <c r="J669" i="33"/>
  <c r="I669" i="33"/>
  <c r="H669" i="33"/>
  <c r="G669" i="33"/>
  <c r="F669" i="33"/>
  <c r="E669" i="33"/>
  <c r="L666" i="33"/>
  <c r="Q660" i="33"/>
  <c r="K660" i="33"/>
  <c r="J660" i="33"/>
  <c r="I660" i="33"/>
  <c r="H660" i="33"/>
  <c r="G660" i="33"/>
  <c r="F660" i="33"/>
  <c r="E660" i="33"/>
  <c r="R658" i="33"/>
  <c r="K658" i="33"/>
  <c r="J658" i="33"/>
  <c r="I658" i="33"/>
  <c r="H658" i="33"/>
  <c r="G658" i="33"/>
  <c r="F658" i="33"/>
  <c r="E658" i="33"/>
  <c r="K656" i="33"/>
  <c r="J656" i="33"/>
  <c r="I656" i="33"/>
  <c r="H656" i="33"/>
  <c r="G656" i="33"/>
  <c r="F656" i="33"/>
  <c r="E656" i="33"/>
  <c r="R654" i="33"/>
  <c r="K654" i="33"/>
  <c r="J654" i="33"/>
  <c r="I654" i="33"/>
  <c r="H654" i="33"/>
  <c r="G654" i="33"/>
  <c r="F654" i="33"/>
  <c r="E654" i="33"/>
  <c r="L651" i="33"/>
  <c r="Q645" i="33"/>
  <c r="K645" i="33"/>
  <c r="J645" i="33"/>
  <c r="I645" i="33"/>
  <c r="H645" i="33"/>
  <c r="G645" i="33"/>
  <c r="F645" i="33"/>
  <c r="E645" i="33"/>
  <c r="R643" i="33"/>
  <c r="K643" i="33"/>
  <c r="J643" i="33"/>
  <c r="I643" i="33"/>
  <c r="H643" i="33"/>
  <c r="G643" i="33"/>
  <c r="F643" i="33"/>
  <c r="E643" i="33"/>
  <c r="K641" i="33"/>
  <c r="J641" i="33"/>
  <c r="I641" i="33"/>
  <c r="H641" i="33"/>
  <c r="G641" i="33"/>
  <c r="F641" i="33"/>
  <c r="E641" i="33"/>
  <c r="R639" i="33"/>
  <c r="K639" i="33"/>
  <c r="J639" i="33"/>
  <c r="I639" i="33"/>
  <c r="H639" i="33"/>
  <c r="G639" i="33"/>
  <c r="F639" i="33"/>
  <c r="E639" i="33"/>
  <c r="A637" i="33"/>
  <c r="L636" i="33"/>
  <c r="Q630" i="33"/>
  <c r="K630" i="33"/>
  <c r="J630" i="33"/>
  <c r="I630" i="33"/>
  <c r="H630" i="33"/>
  <c r="G630" i="33"/>
  <c r="F630" i="33"/>
  <c r="E630" i="33"/>
  <c r="R628" i="33"/>
  <c r="K628" i="33"/>
  <c r="J628" i="33"/>
  <c r="I628" i="33"/>
  <c r="H628" i="33"/>
  <c r="G628" i="33"/>
  <c r="F628" i="33"/>
  <c r="E628" i="33"/>
  <c r="K626" i="33"/>
  <c r="J626" i="33"/>
  <c r="I626" i="33"/>
  <c r="H626" i="33"/>
  <c r="G626" i="33"/>
  <c r="F626" i="33"/>
  <c r="E626" i="33"/>
  <c r="R624" i="33"/>
  <c r="K624" i="33"/>
  <c r="J624" i="33"/>
  <c r="I624" i="33"/>
  <c r="H624" i="33"/>
  <c r="G624" i="33"/>
  <c r="F624" i="33"/>
  <c r="E624" i="33"/>
  <c r="A622" i="33"/>
  <c r="L621" i="33"/>
  <c r="Q615" i="33"/>
  <c r="K615" i="33"/>
  <c r="J615" i="33"/>
  <c r="I615" i="33"/>
  <c r="H615" i="33"/>
  <c r="G615" i="33"/>
  <c r="F615" i="33"/>
  <c r="E615" i="33"/>
  <c r="R613" i="33"/>
  <c r="K613" i="33"/>
  <c r="J613" i="33"/>
  <c r="I613" i="33"/>
  <c r="H613" i="33"/>
  <c r="G613" i="33"/>
  <c r="F613" i="33"/>
  <c r="E613" i="33"/>
  <c r="K611" i="33"/>
  <c r="J611" i="33"/>
  <c r="I611" i="33"/>
  <c r="H611" i="33"/>
  <c r="G611" i="33"/>
  <c r="F611" i="33"/>
  <c r="E611" i="33"/>
  <c r="R609" i="33"/>
  <c r="K609" i="33"/>
  <c r="J609" i="33"/>
  <c r="I609" i="33"/>
  <c r="H609" i="33"/>
  <c r="G609" i="33"/>
  <c r="F609" i="33"/>
  <c r="E609" i="33"/>
  <c r="A607" i="33"/>
  <c r="L606" i="33"/>
  <c r="Q600" i="33"/>
  <c r="K600" i="33"/>
  <c r="J600" i="33"/>
  <c r="I600" i="33"/>
  <c r="H600" i="33"/>
  <c r="G600" i="33"/>
  <c r="F600" i="33"/>
  <c r="E600" i="33"/>
  <c r="R598" i="33"/>
  <c r="K598" i="33"/>
  <c r="J598" i="33"/>
  <c r="I598" i="33"/>
  <c r="H598" i="33"/>
  <c r="G598" i="33"/>
  <c r="F598" i="33"/>
  <c r="E598" i="33"/>
  <c r="K596" i="33"/>
  <c r="J596" i="33"/>
  <c r="I596" i="33"/>
  <c r="H596" i="33"/>
  <c r="G596" i="33"/>
  <c r="F596" i="33"/>
  <c r="E596" i="33"/>
  <c r="R594" i="33"/>
  <c r="K594" i="33"/>
  <c r="J594" i="33"/>
  <c r="I594" i="33"/>
  <c r="H594" i="33"/>
  <c r="G594" i="33"/>
  <c r="F594" i="33"/>
  <c r="E594" i="33"/>
  <c r="A592" i="33"/>
  <c r="L591" i="33"/>
  <c r="Q585" i="33"/>
  <c r="K585" i="33"/>
  <c r="J585" i="33"/>
  <c r="I585" i="33"/>
  <c r="H585" i="33"/>
  <c r="G585" i="33"/>
  <c r="F585" i="33"/>
  <c r="E585" i="33"/>
  <c r="R583" i="33"/>
  <c r="K583" i="33"/>
  <c r="J583" i="33"/>
  <c r="I583" i="33"/>
  <c r="H583" i="33"/>
  <c r="G583" i="33"/>
  <c r="F583" i="33"/>
  <c r="E583" i="33"/>
  <c r="K581" i="33"/>
  <c r="J581" i="33"/>
  <c r="I581" i="33"/>
  <c r="H581" i="33"/>
  <c r="G581" i="33"/>
  <c r="F581" i="33"/>
  <c r="E581" i="33"/>
  <c r="R579" i="33"/>
  <c r="K579" i="33"/>
  <c r="J579" i="33"/>
  <c r="I579" i="33"/>
  <c r="H579" i="33"/>
  <c r="G579" i="33"/>
  <c r="F579" i="33"/>
  <c r="E579" i="33"/>
  <c r="A577" i="33"/>
  <c r="L576" i="33"/>
  <c r="M571" i="33"/>
  <c r="N570" i="33"/>
  <c r="K570" i="33"/>
  <c r="J570" i="33"/>
  <c r="I570" i="33"/>
  <c r="H570" i="33"/>
  <c r="G570" i="33"/>
  <c r="F570" i="33"/>
  <c r="E570" i="33"/>
  <c r="B570" i="33"/>
  <c r="M569" i="33"/>
  <c r="N568" i="33"/>
  <c r="K568" i="33"/>
  <c r="J568" i="33"/>
  <c r="I568" i="33"/>
  <c r="H568" i="33"/>
  <c r="G568" i="33"/>
  <c r="F568" i="33"/>
  <c r="E568" i="33"/>
  <c r="B568" i="33"/>
  <c r="M567" i="33"/>
  <c r="N566" i="33"/>
  <c r="K566" i="33"/>
  <c r="J566" i="33"/>
  <c r="I566" i="33"/>
  <c r="H566" i="33"/>
  <c r="G566" i="33"/>
  <c r="F566" i="33"/>
  <c r="E566" i="33"/>
  <c r="B566" i="33"/>
  <c r="M565" i="33"/>
  <c r="R564" i="33"/>
  <c r="N564" i="33"/>
  <c r="K564" i="33"/>
  <c r="J564" i="33"/>
  <c r="I564" i="33"/>
  <c r="H564" i="33"/>
  <c r="G564" i="33"/>
  <c r="F564" i="33"/>
  <c r="E564" i="33"/>
  <c r="B564" i="33"/>
  <c r="A562" i="33"/>
  <c r="L561" i="33"/>
  <c r="R555" i="33"/>
  <c r="Q555" i="33"/>
  <c r="K555" i="33"/>
  <c r="J555" i="33"/>
  <c r="I555" i="33"/>
  <c r="H555" i="33"/>
  <c r="G555" i="33"/>
  <c r="F555" i="33"/>
  <c r="E555" i="33"/>
  <c r="R553" i="33"/>
  <c r="Q553" i="33"/>
  <c r="K553" i="33"/>
  <c r="J553" i="33"/>
  <c r="I553" i="33"/>
  <c r="H553" i="33"/>
  <c r="G553" i="33"/>
  <c r="F553" i="33"/>
  <c r="E553" i="33"/>
  <c r="R551" i="33"/>
  <c r="K551" i="33"/>
  <c r="J551" i="33"/>
  <c r="I551" i="33"/>
  <c r="H551" i="33"/>
  <c r="G551" i="33"/>
  <c r="F551" i="33"/>
  <c r="E551" i="33"/>
  <c r="B551" i="33"/>
  <c r="R549" i="33"/>
  <c r="K549" i="33"/>
  <c r="J549" i="33"/>
  <c r="I549" i="33"/>
  <c r="H549" i="33"/>
  <c r="G549" i="33"/>
  <c r="F549" i="33"/>
  <c r="E549" i="33"/>
  <c r="B549" i="33"/>
  <c r="A547" i="33"/>
  <c r="L546" i="33"/>
  <c r="R540" i="33"/>
  <c r="Q540" i="33"/>
  <c r="K540" i="33"/>
  <c r="J540" i="33"/>
  <c r="I540" i="33"/>
  <c r="H540" i="33"/>
  <c r="G540" i="33"/>
  <c r="F540" i="33"/>
  <c r="E540" i="33"/>
  <c r="R538" i="33"/>
  <c r="K538" i="33"/>
  <c r="J538" i="33"/>
  <c r="I538" i="33"/>
  <c r="H538" i="33"/>
  <c r="G538" i="33"/>
  <c r="F538" i="33"/>
  <c r="E538" i="33"/>
  <c r="B538" i="33"/>
  <c r="R536" i="33"/>
  <c r="K536" i="33"/>
  <c r="J536" i="33"/>
  <c r="I536" i="33"/>
  <c r="H536" i="33"/>
  <c r="G536" i="33"/>
  <c r="F536" i="33"/>
  <c r="E536" i="33"/>
  <c r="B536" i="33"/>
  <c r="Q534" i="33"/>
  <c r="K534" i="33"/>
  <c r="J534" i="33"/>
  <c r="I534" i="33"/>
  <c r="H534" i="33"/>
  <c r="G534" i="33"/>
  <c r="F534" i="33"/>
  <c r="E534" i="33"/>
  <c r="B534" i="33"/>
  <c r="A532" i="33"/>
  <c r="L531" i="33"/>
  <c r="Q525" i="33"/>
  <c r="K525" i="33"/>
  <c r="J525" i="33"/>
  <c r="I525" i="33"/>
  <c r="H525" i="33"/>
  <c r="G525" i="33"/>
  <c r="F525" i="33"/>
  <c r="E525" i="33"/>
  <c r="B525" i="33"/>
  <c r="R523" i="33"/>
  <c r="K523" i="33"/>
  <c r="J523" i="33"/>
  <c r="I523" i="33"/>
  <c r="H523" i="33"/>
  <c r="G523" i="33"/>
  <c r="F523" i="33"/>
  <c r="E523" i="33"/>
  <c r="B523" i="33"/>
  <c r="R521" i="33"/>
  <c r="K521" i="33"/>
  <c r="J521" i="33"/>
  <c r="I521" i="33"/>
  <c r="H521" i="33"/>
  <c r="G521" i="33"/>
  <c r="F521" i="33"/>
  <c r="E521" i="33"/>
  <c r="B521" i="33"/>
  <c r="R519" i="33"/>
  <c r="K519" i="33"/>
  <c r="J519" i="33"/>
  <c r="I519" i="33"/>
  <c r="H519" i="33"/>
  <c r="G519" i="33"/>
  <c r="F519" i="33"/>
  <c r="E519" i="33"/>
  <c r="B519" i="33"/>
  <c r="A517" i="33"/>
  <c r="L516" i="33"/>
  <c r="R510" i="33"/>
  <c r="K510" i="33"/>
  <c r="J510" i="33"/>
  <c r="I510" i="33"/>
  <c r="H510" i="33"/>
  <c r="G510" i="33"/>
  <c r="F510" i="33"/>
  <c r="E510" i="33"/>
  <c r="B510" i="33"/>
  <c r="Q508" i="33"/>
  <c r="K508" i="33"/>
  <c r="J508" i="33"/>
  <c r="I508" i="33"/>
  <c r="H508" i="33"/>
  <c r="G508" i="33"/>
  <c r="F508" i="33"/>
  <c r="E508" i="33"/>
  <c r="B508" i="33"/>
  <c r="R506" i="33"/>
  <c r="K506" i="33"/>
  <c r="J506" i="33"/>
  <c r="I506" i="33"/>
  <c r="H506" i="33"/>
  <c r="G506" i="33"/>
  <c r="F506" i="33"/>
  <c r="E506" i="33"/>
  <c r="B506" i="33"/>
  <c r="R504" i="33"/>
  <c r="K504" i="33"/>
  <c r="J504" i="33"/>
  <c r="I504" i="33"/>
  <c r="H504" i="33"/>
  <c r="G504" i="33"/>
  <c r="F504" i="33"/>
  <c r="E504" i="33"/>
  <c r="B504" i="33"/>
  <c r="A502" i="33"/>
  <c r="L501" i="33"/>
  <c r="Q495" i="33"/>
  <c r="K495" i="33"/>
  <c r="J495" i="33"/>
  <c r="I495" i="33"/>
  <c r="H495" i="33"/>
  <c r="G495" i="33"/>
  <c r="F495" i="33"/>
  <c r="E495" i="33"/>
  <c r="B495" i="33"/>
  <c r="R493" i="33"/>
  <c r="K493" i="33"/>
  <c r="J493" i="33"/>
  <c r="I493" i="33"/>
  <c r="H493" i="33"/>
  <c r="G493" i="33"/>
  <c r="F493" i="33"/>
  <c r="E493" i="33"/>
  <c r="B493" i="33"/>
  <c r="Q491" i="33"/>
  <c r="K491" i="33"/>
  <c r="J491" i="33"/>
  <c r="I491" i="33"/>
  <c r="H491" i="33"/>
  <c r="G491" i="33"/>
  <c r="F491" i="33"/>
  <c r="E491" i="33"/>
  <c r="B491" i="33"/>
  <c r="R489" i="33"/>
  <c r="K489" i="33"/>
  <c r="J489" i="33"/>
  <c r="I489" i="33"/>
  <c r="H489" i="33"/>
  <c r="G489" i="33"/>
  <c r="F489" i="33"/>
  <c r="E489" i="33"/>
  <c r="B489" i="33"/>
  <c r="A487" i="33"/>
  <c r="L486" i="33"/>
  <c r="Q480" i="33"/>
  <c r="K480" i="33"/>
  <c r="J480" i="33"/>
  <c r="I480" i="33"/>
  <c r="H480" i="33"/>
  <c r="G480" i="33"/>
  <c r="F480" i="33"/>
  <c r="E480" i="33"/>
  <c r="B480" i="33"/>
  <c r="R478" i="33"/>
  <c r="K478" i="33"/>
  <c r="J478" i="33"/>
  <c r="I478" i="33"/>
  <c r="H478" i="33"/>
  <c r="G478" i="33"/>
  <c r="F478" i="33"/>
  <c r="E478" i="33"/>
  <c r="B478" i="33"/>
  <c r="R476" i="33"/>
  <c r="K476" i="33"/>
  <c r="J476" i="33"/>
  <c r="I476" i="33"/>
  <c r="H476" i="33"/>
  <c r="G476" i="33"/>
  <c r="F476" i="33"/>
  <c r="E476" i="33"/>
  <c r="B476" i="33"/>
  <c r="R474" i="33"/>
  <c r="K474" i="33"/>
  <c r="J474" i="33"/>
  <c r="I474" i="33"/>
  <c r="H474" i="33"/>
  <c r="G474" i="33"/>
  <c r="F474" i="33"/>
  <c r="E474" i="33"/>
  <c r="B474" i="33"/>
  <c r="A472" i="33"/>
  <c r="L471" i="33"/>
  <c r="R465" i="33"/>
  <c r="Q465" i="33"/>
  <c r="K465" i="33"/>
  <c r="J465" i="33"/>
  <c r="I465" i="33"/>
  <c r="H465" i="33"/>
  <c r="G465" i="33"/>
  <c r="F465" i="33"/>
  <c r="E465" i="33"/>
  <c r="R463" i="33"/>
  <c r="Q463" i="33"/>
  <c r="K463" i="33"/>
  <c r="J463" i="33"/>
  <c r="I463" i="33"/>
  <c r="H463" i="33"/>
  <c r="G463" i="33"/>
  <c r="F463" i="33"/>
  <c r="E463" i="33"/>
  <c r="R461" i="33"/>
  <c r="K461" i="33"/>
  <c r="J461" i="33"/>
  <c r="I461" i="33"/>
  <c r="H461" i="33"/>
  <c r="G461" i="33"/>
  <c r="F461" i="33"/>
  <c r="E461" i="33"/>
  <c r="B461" i="33"/>
  <c r="R459" i="33"/>
  <c r="K459" i="33"/>
  <c r="J459" i="33"/>
  <c r="I459" i="33"/>
  <c r="H459" i="33"/>
  <c r="G459" i="33"/>
  <c r="F459" i="33"/>
  <c r="E459" i="33"/>
  <c r="B459" i="33"/>
  <c r="A457" i="33"/>
  <c r="L456" i="33"/>
  <c r="R450" i="33"/>
  <c r="Q450" i="33"/>
  <c r="K450" i="33"/>
  <c r="J450" i="33"/>
  <c r="I450" i="33"/>
  <c r="H450" i="33"/>
  <c r="G450" i="33"/>
  <c r="F450" i="33"/>
  <c r="E450" i="33"/>
  <c r="Q448" i="33"/>
  <c r="K448" i="33"/>
  <c r="J448" i="33"/>
  <c r="I448" i="33"/>
  <c r="H448" i="33"/>
  <c r="G448" i="33"/>
  <c r="F448" i="33"/>
  <c r="E448" i="33"/>
  <c r="B448" i="33"/>
  <c r="Q446" i="33"/>
  <c r="K446" i="33"/>
  <c r="J446" i="33"/>
  <c r="I446" i="33"/>
  <c r="H446" i="33"/>
  <c r="G446" i="33"/>
  <c r="F446" i="33"/>
  <c r="E446" i="33"/>
  <c r="B446" i="33"/>
  <c r="R444" i="33"/>
  <c r="K444" i="33"/>
  <c r="J444" i="33"/>
  <c r="I444" i="33"/>
  <c r="H444" i="33"/>
  <c r="G444" i="33"/>
  <c r="F444" i="33"/>
  <c r="E444" i="33"/>
  <c r="B444" i="33"/>
  <c r="A442" i="33"/>
  <c r="L441" i="33"/>
  <c r="R435" i="33"/>
  <c r="Q435" i="33"/>
  <c r="K435" i="33"/>
  <c r="J435" i="33"/>
  <c r="I435" i="33"/>
  <c r="H435" i="33"/>
  <c r="G435" i="33"/>
  <c r="F435" i="33"/>
  <c r="E435" i="33"/>
  <c r="R433" i="33"/>
  <c r="K433" i="33"/>
  <c r="J433" i="33"/>
  <c r="I433" i="33"/>
  <c r="H433" i="33"/>
  <c r="G433" i="33"/>
  <c r="F433" i="33"/>
  <c r="E433" i="33"/>
  <c r="B433" i="33"/>
  <c r="R431" i="33"/>
  <c r="K431" i="33"/>
  <c r="J431" i="33"/>
  <c r="I431" i="33"/>
  <c r="H431" i="33"/>
  <c r="G431" i="33"/>
  <c r="F431" i="33"/>
  <c r="E431" i="33"/>
  <c r="B431" i="33"/>
  <c r="R429" i="33"/>
  <c r="K429" i="33"/>
  <c r="J429" i="33"/>
  <c r="I429" i="33"/>
  <c r="H429" i="33"/>
  <c r="G429" i="33"/>
  <c r="F429" i="33"/>
  <c r="E429" i="33"/>
  <c r="B429" i="33"/>
  <c r="A427" i="33"/>
  <c r="L426" i="33"/>
  <c r="Q420" i="33"/>
  <c r="K420" i="33"/>
  <c r="J420" i="33"/>
  <c r="I420" i="33"/>
  <c r="H420" i="33"/>
  <c r="G420" i="33"/>
  <c r="F420" i="33"/>
  <c r="E420" i="33"/>
  <c r="B420" i="33"/>
  <c r="R418" i="33"/>
  <c r="K418" i="33"/>
  <c r="J418" i="33"/>
  <c r="I418" i="33"/>
  <c r="H418" i="33"/>
  <c r="G418" i="33"/>
  <c r="F418" i="33"/>
  <c r="E418" i="33"/>
  <c r="B418" i="33"/>
  <c r="Q416" i="33"/>
  <c r="K416" i="33"/>
  <c r="J416" i="33"/>
  <c r="I416" i="33"/>
  <c r="H416" i="33"/>
  <c r="G416" i="33"/>
  <c r="F416" i="33"/>
  <c r="E416" i="33"/>
  <c r="L416" i="33" s="1"/>
  <c r="P416" i="33" s="1"/>
  <c r="R416" i="33" s="1"/>
  <c r="B416" i="33"/>
  <c r="Q414" i="33"/>
  <c r="K414" i="33"/>
  <c r="J414" i="33"/>
  <c r="I414" i="33"/>
  <c r="H414" i="33"/>
  <c r="G414" i="33"/>
  <c r="F414" i="33"/>
  <c r="E414" i="33"/>
  <c r="B414" i="33"/>
  <c r="A412" i="33"/>
  <c r="L411" i="33"/>
  <c r="R405" i="33"/>
  <c r="K405" i="33"/>
  <c r="J405" i="33"/>
  <c r="I405" i="33"/>
  <c r="H405" i="33"/>
  <c r="G405" i="33"/>
  <c r="F405" i="33"/>
  <c r="E405" i="33"/>
  <c r="B405" i="33"/>
  <c r="R403" i="33"/>
  <c r="K403" i="33"/>
  <c r="J403" i="33"/>
  <c r="I403" i="33"/>
  <c r="H403" i="33"/>
  <c r="G403" i="33"/>
  <c r="F403" i="33"/>
  <c r="E403" i="33"/>
  <c r="B403" i="33"/>
  <c r="R401" i="33"/>
  <c r="K401" i="33"/>
  <c r="J401" i="33"/>
  <c r="I401" i="33"/>
  <c r="H401" i="33"/>
  <c r="G401" i="33"/>
  <c r="F401" i="33"/>
  <c r="E401" i="33"/>
  <c r="B401" i="33"/>
  <c r="Q399" i="33"/>
  <c r="K399" i="33"/>
  <c r="J399" i="33"/>
  <c r="I399" i="33"/>
  <c r="H399" i="33"/>
  <c r="G399" i="33"/>
  <c r="F399" i="33"/>
  <c r="E399" i="33"/>
  <c r="B399" i="33"/>
  <c r="A397" i="33"/>
  <c r="L396" i="33"/>
  <c r="R390" i="33"/>
  <c r="Q390" i="33"/>
  <c r="K390" i="33"/>
  <c r="J390" i="33"/>
  <c r="I390" i="33"/>
  <c r="H390" i="33"/>
  <c r="G390" i="33"/>
  <c r="F390" i="33"/>
  <c r="E390" i="33"/>
  <c r="R388" i="33"/>
  <c r="K388" i="33"/>
  <c r="J388" i="33"/>
  <c r="I388" i="33"/>
  <c r="H388" i="33"/>
  <c r="G388" i="33"/>
  <c r="F388" i="33"/>
  <c r="E388" i="33"/>
  <c r="B388" i="33"/>
  <c r="Q386" i="33"/>
  <c r="K386" i="33"/>
  <c r="J386" i="33"/>
  <c r="I386" i="33"/>
  <c r="H386" i="33"/>
  <c r="G386" i="33"/>
  <c r="F386" i="33"/>
  <c r="E386" i="33"/>
  <c r="B386" i="33"/>
  <c r="R384" i="33"/>
  <c r="K384" i="33"/>
  <c r="J384" i="33"/>
  <c r="I384" i="33"/>
  <c r="H384" i="33"/>
  <c r="G384" i="33"/>
  <c r="F384" i="33"/>
  <c r="E384" i="33"/>
  <c r="B384" i="33"/>
  <c r="A382" i="33"/>
  <c r="L381" i="33"/>
  <c r="R375" i="33"/>
  <c r="K375" i="33"/>
  <c r="J375" i="33"/>
  <c r="I375" i="33"/>
  <c r="H375" i="33"/>
  <c r="G375" i="33"/>
  <c r="F375" i="33"/>
  <c r="E375" i="33"/>
  <c r="B375" i="33"/>
  <c r="K373" i="33"/>
  <c r="J373" i="33"/>
  <c r="I373" i="33"/>
  <c r="H373" i="33"/>
  <c r="G373" i="33"/>
  <c r="F373" i="33"/>
  <c r="E373" i="33"/>
  <c r="B373" i="33"/>
  <c r="K371" i="33"/>
  <c r="J371" i="33"/>
  <c r="I371" i="33"/>
  <c r="H371" i="33"/>
  <c r="G371" i="33"/>
  <c r="F371" i="33"/>
  <c r="E371" i="33"/>
  <c r="B371" i="33"/>
  <c r="Q369" i="33"/>
  <c r="K369" i="33"/>
  <c r="J369" i="33"/>
  <c r="I369" i="33"/>
  <c r="H369" i="33"/>
  <c r="G369" i="33"/>
  <c r="F369" i="33"/>
  <c r="E369" i="33"/>
  <c r="B369" i="33"/>
  <c r="A367" i="33"/>
  <c r="L366" i="33"/>
  <c r="R360" i="33"/>
  <c r="K360" i="33"/>
  <c r="J360" i="33"/>
  <c r="I360" i="33"/>
  <c r="H360" i="33"/>
  <c r="G360" i="33"/>
  <c r="F360" i="33"/>
  <c r="E360" i="33"/>
  <c r="B360" i="33"/>
  <c r="R358" i="33"/>
  <c r="K358" i="33"/>
  <c r="J358" i="33"/>
  <c r="I358" i="33"/>
  <c r="H358" i="33"/>
  <c r="G358" i="33"/>
  <c r="F358" i="33"/>
  <c r="E358" i="33"/>
  <c r="B358" i="33"/>
  <c r="Q356" i="33"/>
  <c r="K356" i="33"/>
  <c r="J356" i="33"/>
  <c r="I356" i="33"/>
  <c r="H356" i="33"/>
  <c r="G356" i="33"/>
  <c r="F356" i="33"/>
  <c r="E356" i="33"/>
  <c r="B356" i="33"/>
  <c r="Q354" i="33"/>
  <c r="K354" i="33"/>
  <c r="J354" i="33"/>
  <c r="I354" i="33"/>
  <c r="H354" i="33"/>
  <c r="G354" i="33"/>
  <c r="F354" i="33"/>
  <c r="E354" i="33"/>
  <c r="B354" i="33"/>
  <c r="A352" i="33"/>
  <c r="L351" i="33"/>
  <c r="R345" i="33"/>
  <c r="Q345" i="33"/>
  <c r="K345" i="33"/>
  <c r="J345" i="33"/>
  <c r="I345" i="33"/>
  <c r="H345" i="33"/>
  <c r="G345" i="33"/>
  <c r="F345" i="33"/>
  <c r="E345" i="33"/>
  <c r="R343" i="33"/>
  <c r="Q343" i="33"/>
  <c r="K343" i="33"/>
  <c r="J343" i="33"/>
  <c r="I343" i="33"/>
  <c r="H343" i="33"/>
  <c r="G343" i="33"/>
  <c r="F343" i="33"/>
  <c r="E343" i="33"/>
  <c r="Q341" i="33"/>
  <c r="K341" i="33"/>
  <c r="J341" i="33"/>
  <c r="I341" i="33"/>
  <c r="H341" i="33"/>
  <c r="G341" i="33"/>
  <c r="F341" i="33"/>
  <c r="E341" i="33"/>
  <c r="B341" i="33"/>
  <c r="R339" i="33"/>
  <c r="K339" i="33"/>
  <c r="J339" i="33"/>
  <c r="I339" i="33"/>
  <c r="H339" i="33"/>
  <c r="G339" i="33"/>
  <c r="F339" i="33"/>
  <c r="E339" i="33"/>
  <c r="B339" i="33"/>
  <c r="A337" i="33"/>
  <c r="L336" i="33"/>
  <c r="Q330" i="33"/>
  <c r="K330" i="33"/>
  <c r="J330" i="33"/>
  <c r="I330" i="33"/>
  <c r="H330" i="33"/>
  <c r="G330" i="33"/>
  <c r="F330" i="33"/>
  <c r="E330" i="33"/>
  <c r="B330" i="33"/>
  <c r="R328" i="33"/>
  <c r="K328" i="33"/>
  <c r="J328" i="33"/>
  <c r="I328" i="33"/>
  <c r="H328" i="33"/>
  <c r="G328" i="33"/>
  <c r="F328" i="33"/>
  <c r="E328" i="33"/>
  <c r="B328" i="33"/>
  <c r="Q326" i="33"/>
  <c r="K326" i="33"/>
  <c r="J326" i="33"/>
  <c r="I326" i="33"/>
  <c r="H326" i="33"/>
  <c r="G326" i="33"/>
  <c r="F326" i="33"/>
  <c r="E326" i="33"/>
  <c r="B326" i="33"/>
  <c r="R324" i="33"/>
  <c r="K324" i="33"/>
  <c r="J324" i="33"/>
  <c r="I324" i="33"/>
  <c r="H324" i="33"/>
  <c r="G324" i="33"/>
  <c r="F324" i="33"/>
  <c r="E324" i="33"/>
  <c r="B324" i="33"/>
  <c r="A322" i="33"/>
  <c r="L321" i="33"/>
  <c r="M314" i="33"/>
  <c r="N313" i="33"/>
  <c r="K313" i="33"/>
  <c r="J313" i="33"/>
  <c r="I313" i="33"/>
  <c r="H313" i="33"/>
  <c r="G313" i="33"/>
  <c r="F313" i="33"/>
  <c r="E313" i="33"/>
  <c r="B313" i="33"/>
  <c r="M312" i="33"/>
  <c r="N311" i="33"/>
  <c r="K311" i="33"/>
  <c r="J311" i="33"/>
  <c r="I311" i="33"/>
  <c r="H311" i="33"/>
  <c r="G311" i="33"/>
  <c r="F311" i="33"/>
  <c r="E311" i="33"/>
  <c r="B311" i="33"/>
  <c r="M310" i="33"/>
  <c r="N309" i="33"/>
  <c r="K309" i="33"/>
  <c r="J309" i="33"/>
  <c r="I309" i="33"/>
  <c r="H309" i="33"/>
  <c r="G309" i="33"/>
  <c r="F309" i="33"/>
  <c r="E309" i="33"/>
  <c r="B309" i="33"/>
  <c r="A307" i="33"/>
  <c r="L306" i="33"/>
  <c r="M299" i="33"/>
  <c r="N298" i="33"/>
  <c r="K298" i="33"/>
  <c r="J298" i="33"/>
  <c r="I298" i="33"/>
  <c r="H298" i="33"/>
  <c r="G298" i="33"/>
  <c r="F298" i="33"/>
  <c r="E298" i="33"/>
  <c r="B298" i="33"/>
  <c r="M297" i="33"/>
  <c r="N296" i="33"/>
  <c r="K296" i="33"/>
  <c r="J296" i="33"/>
  <c r="I296" i="33"/>
  <c r="H296" i="33"/>
  <c r="G296" i="33"/>
  <c r="F296" i="33"/>
  <c r="E296" i="33"/>
  <c r="B296" i="33"/>
  <c r="M295" i="33"/>
  <c r="N294" i="33"/>
  <c r="K294" i="33"/>
  <c r="J294" i="33"/>
  <c r="I294" i="33"/>
  <c r="H294" i="33"/>
  <c r="G294" i="33"/>
  <c r="F294" i="33"/>
  <c r="E294" i="33"/>
  <c r="B294" i="33"/>
  <c r="A292" i="33"/>
  <c r="L291" i="33"/>
  <c r="B285" i="33"/>
  <c r="B283" i="33"/>
  <c r="M282" i="33"/>
  <c r="N281" i="33"/>
  <c r="K281" i="33"/>
  <c r="J281" i="33"/>
  <c r="I281" i="33"/>
  <c r="H281" i="33"/>
  <c r="G281" i="33"/>
  <c r="F281" i="33"/>
  <c r="E281" i="33"/>
  <c r="B281" i="33"/>
  <c r="M280" i="33"/>
  <c r="N279" i="33"/>
  <c r="K279" i="33"/>
  <c r="J279" i="33"/>
  <c r="I279" i="33"/>
  <c r="H279" i="33"/>
  <c r="G279" i="33"/>
  <c r="F279" i="33"/>
  <c r="E279" i="33"/>
  <c r="B279" i="33"/>
  <c r="A277" i="33"/>
  <c r="L276" i="33"/>
  <c r="M271" i="33"/>
  <c r="K270" i="33"/>
  <c r="J270" i="33"/>
  <c r="I270" i="33"/>
  <c r="G270" i="33"/>
  <c r="F270" i="33"/>
  <c r="E270" i="33"/>
  <c r="M269" i="33"/>
  <c r="N268" i="33"/>
  <c r="K268" i="33"/>
  <c r="J268" i="33"/>
  <c r="I268" i="33"/>
  <c r="H268" i="33"/>
  <c r="G268" i="33"/>
  <c r="F268" i="33"/>
  <c r="E268" i="33"/>
  <c r="B268" i="33"/>
  <c r="M267" i="33"/>
  <c r="N266" i="33"/>
  <c r="K266" i="33"/>
  <c r="J266" i="33"/>
  <c r="I266" i="33"/>
  <c r="H266" i="33"/>
  <c r="G266" i="33"/>
  <c r="F266" i="33"/>
  <c r="E266" i="33"/>
  <c r="B266" i="33"/>
  <c r="M265" i="33"/>
  <c r="R264" i="33"/>
  <c r="N264" i="33"/>
  <c r="K264" i="33"/>
  <c r="J264" i="33"/>
  <c r="I264" i="33"/>
  <c r="H264" i="33"/>
  <c r="G264" i="33"/>
  <c r="F264" i="33"/>
  <c r="E264" i="33"/>
  <c r="B264" i="33"/>
  <c r="A262" i="33"/>
  <c r="L261" i="33"/>
  <c r="M256" i="33"/>
  <c r="N255" i="33"/>
  <c r="K255" i="33"/>
  <c r="J255" i="33"/>
  <c r="I255" i="33"/>
  <c r="H255" i="33"/>
  <c r="G255" i="33"/>
  <c r="F255" i="33"/>
  <c r="E255" i="33"/>
  <c r="B255" i="33"/>
  <c r="M254" i="33"/>
  <c r="N253" i="33"/>
  <c r="K253" i="33"/>
  <c r="J253" i="33"/>
  <c r="I253" i="33"/>
  <c r="H253" i="33"/>
  <c r="G253" i="33"/>
  <c r="F253" i="33"/>
  <c r="E253" i="33"/>
  <c r="B253" i="33"/>
  <c r="M252" i="33"/>
  <c r="N251" i="33"/>
  <c r="K251" i="33"/>
  <c r="J251" i="33"/>
  <c r="I251" i="33"/>
  <c r="H251" i="33"/>
  <c r="G251" i="33"/>
  <c r="F251" i="33"/>
  <c r="E251" i="33"/>
  <c r="B251" i="33"/>
  <c r="M250" i="33"/>
  <c r="R249" i="33"/>
  <c r="N249" i="33"/>
  <c r="K249" i="33"/>
  <c r="J249" i="33"/>
  <c r="I249" i="33"/>
  <c r="H249" i="33"/>
  <c r="G249" i="33"/>
  <c r="F249" i="33"/>
  <c r="E249" i="33"/>
  <c r="B249" i="33"/>
  <c r="A247" i="33"/>
  <c r="L246" i="33"/>
  <c r="M241" i="33"/>
  <c r="N240" i="33"/>
  <c r="K240" i="33"/>
  <c r="J240" i="33"/>
  <c r="I240" i="33"/>
  <c r="H240" i="33"/>
  <c r="G240" i="33"/>
  <c r="F240" i="33"/>
  <c r="E240" i="33"/>
  <c r="B240" i="33"/>
  <c r="M239" i="33"/>
  <c r="N238" i="33"/>
  <c r="K238" i="33"/>
  <c r="J238" i="33"/>
  <c r="I238" i="33"/>
  <c r="H238" i="33"/>
  <c r="G238" i="33"/>
  <c r="F238" i="33"/>
  <c r="E238" i="33"/>
  <c r="B238" i="33"/>
  <c r="M237" i="33"/>
  <c r="N236" i="33"/>
  <c r="K236" i="33"/>
  <c r="J236" i="33"/>
  <c r="I236" i="33"/>
  <c r="H236" i="33"/>
  <c r="G236" i="33"/>
  <c r="F236" i="33"/>
  <c r="E236" i="33"/>
  <c r="B236" i="33"/>
  <c r="M235" i="33"/>
  <c r="R234" i="33"/>
  <c r="N234" i="33"/>
  <c r="K234" i="33"/>
  <c r="J234" i="33"/>
  <c r="I234" i="33"/>
  <c r="H234" i="33"/>
  <c r="G234" i="33"/>
  <c r="F234" i="33"/>
  <c r="E234" i="33"/>
  <c r="B234" i="33"/>
  <c r="A232" i="33"/>
  <c r="L231" i="33"/>
  <c r="M226" i="33"/>
  <c r="N225" i="33"/>
  <c r="K225" i="33"/>
  <c r="J225" i="33"/>
  <c r="I225" i="33"/>
  <c r="H225" i="33"/>
  <c r="G225" i="33"/>
  <c r="F225" i="33"/>
  <c r="E225" i="33"/>
  <c r="M224" i="33"/>
  <c r="N223" i="33"/>
  <c r="K223" i="33"/>
  <c r="J223" i="33"/>
  <c r="I223" i="33"/>
  <c r="H223" i="33"/>
  <c r="G223" i="33"/>
  <c r="F223" i="33"/>
  <c r="E223" i="33"/>
  <c r="B223" i="33"/>
  <c r="M222" i="33"/>
  <c r="N221" i="33"/>
  <c r="N227" i="33" s="1"/>
  <c r="P227" i="33" s="1"/>
  <c r="P219" i="33" s="1"/>
  <c r="Q219" i="33" s="1"/>
  <c r="K221" i="33"/>
  <c r="J221" i="33"/>
  <c r="I221" i="33"/>
  <c r="H221" i="33"/>
  <c r="G221" i="33"/>
  <c r="F221" i="33"/>
  <c r="E221" i="33"/>
  <c r="B221" i="33"/>
  <c r="M220" i="33"/>
  <c r="R219" i="33"/>
  <c r="N219" i="33"/>
  <c r="K219" i="33"/>
  <c r="J219" i="33"/>
  <c r="I219" i="33"/>
  <c r="H219" i="33"/>
  <c r="G219" i="33"/>
  <c r="F219" i="33"/>
  <c r="E219" i="33"/>
  <c r="B219" i="33"/>
  <c r="A217" i="33"/>
  <c r="L216" i="33"/>
  <c r="M211" i="33"/>
  <c r="N210" i="33"/>
  <c r="K210" i="33"/>
  <c r="J210" i="33"/>
  <c r="I210" i="33"/>
  <c r="H210" i="33"/>
  <c r="G210" i="33"/>
  <c r="F210" i="33"/>
  <c r="E210" i="33"/>
  <c r="B210" i="33"/>
  <c r="M209" i="33"/>
  <c r="N208" i="33"/>
  <c r="K208" i="33"/>
  <c r="J208" i="33"/>
  <c r="I208" i="33"/>
  <c r="H208" i="33"/>
  <c r="G208" i="33"/>
  <c r="F208" i="33"/>
  <c r="E208" i="33"/>
  <c r="B208" i="33"/>
  <c r="M207" i="33"/>
  <c r="N206" i="33"/>
  <c r="K206" i="33"/>
  <c r="J206" i="33"/>
  <c r="I206" i="33"/>
  <c r="H206" i="33"/>
  <c r="G206" i="33"/>
  <c r="F206" i="33"/>
  <c r="E206" i="33"/>
  <c r="B206" i="33"/>
  <c r="M205" i="33"/>
  <c r="R204" i="33"/>
  <c r="N204" i="33"/>
  <c r="K204" i="33"/>
  <c r="J204" i="33"/>
  <c r="I204" i="33"/>
  <c r="H204" i="33"/>
  <c r="G204" i="33"/>
  <c r="F204" i="33"/>
  <c r="E204" i="33"/>
  <c r="B204" i="33"/>
  <c r="A202" i="33"/>
  <c r="L201" i="33"/>
  <c r="M194" i="33"/>
  <c r="N193" i="33"/>
  <c r="K193" i="33"/>
  <c r="J193" i="33"/>
  <c r="I193" i="33"/>
  <c r="H193" i="33"/>
  <c r="G193" i="33"/>
  <c r="F193" i="33"/>
  <c r="E193" i="33"/>
  <c r="B193" i="33"/>
  <c r="M192" i="33"/>
  <c r="N191" i="33"/>
  <c r="K191" i="33"/>
  <c r="J191" i="33"/>
  <c r="I191" i="33"/>
  <c r="H191" i="33"/>
  <c r="G191" i="33"/>
  <c r="F191" i="33"/>
  <c r="E191" i="33"/>
  <c r="M190" i="33"/>
  <c r="R189" i="33"/>
  <c r="N189" i="33"/>
  <c r="K189" i="33"/>
  <c r="J189" i="33"/>
  <c r="I189" i="33"/>
  <c r="H189" i="33"/>
  <c r="G189" i="33"/>
  <c r="F189" i="33"/>
  <c r="E189" i="33"/>
  <c r="B189" i="33"/>
  <c r="A187" i="33"/>
  <c r="L186" i="33"/>
  <c r="M181" i="33"/>
  <c r="N180" i="33"/>
  <c r="K180" i="33"/>
  <c r="J180" i="33"/>
  <c r="I180" i="33"/>
  <c r="H180" i="33"/>
  <c r="G180" i="33"/>
  <c r="F180" i="33"/>
  <c r="E180" i="33"/>
  <c r="B180" i="33"/>
  <c r="M179" i="33"/>
  <c r="N178" i="33"/>
  <c r="K178" i="33"/>
  <c r="J178" i="33"/>
  <c r="I178" i="33"/>
  <c r="H178" i="33"/>
  <c r="G178" i="33"/>
  <c r="F178" i="33"/>
  <c r="E178" i="33"/>
  <c r="B178" i="33"/>
  <c r="M177" i="33"/>
  <c r="N176" i="33"/>
  <c r="K176" i="33"/>
  <c r="J176" i="33"/>
  <c r="I176" i="33"/>
  <c r="H176" i="33"/>
  <c r="G176" i="33"/>
  <c r="F176" i="33"/>
  <c r="E176" i="33"/>
  <c r="B176" i="33"/>
  <c r="M175" i="33"/>
  <c r="R174" i="33"/>
  <c r="N174" i="33"/>
  <c r="K174" i="33"/>
  <c r="J174" i="33"/>
  <c r="I174" i="33"/>
  <c r="H174" i="33"/>
  <c r="G174" i="33"/>
  <c r="F174" i="33"/>
  <c r="E174" i="33"/>
  <c r="B174" i="33"/>
  <c r="A172" i="33"/>
  <c r="L171" i="33"/>
  <c r="M166" i="33"/>
  <c r="N165" i="33"/>
  <c r="K165" i="33"/>
  <c r="J165" i="33"/>
  <c r="I165" i="33"/>
  <c r="H165" i="33"/>
  <c r="G165" i="33"/>
  <c r="F165" i="33"/>
  <c r="E165" i="33"/>
  <c r="B165" i="33"/>
  <c r="M164" i="33"/>
  <c r="N163" i="33"/>
  <c r="K163" i="33"/>
  <c r="J163" i="33"/>
  <c r="I163" i="33"/>
  <c r="H163" i="33"/>
  <c r="G163" i="33"/>
  <c r="F163" i="33"/>
  <c r="E163" i="33"/>
  <c r="B163" i="33"/>
  <c r="M162" i="33"/>
  <c r="N161" i="33"/>
  <c r="K161" i="33"/>
  <c r="J161" i="33"/>
  <c r="I161" i="33"/>
  <c r="H161" i="33"/>
  <c r="G161" i="33"/>
  <c r="F161" i="33"/>
  <c r="E161" i="33"/>
  <c r="B161" i="33"/>
  <c r="M160" i="33"/>
  <c r="R159" i="33"/>
  <c r="N159" i="33"/>
  <c r="K159" i="33"/>
  <c r="J159" i="33"/>
  <c r="I159" i="33"/>
  <c r="H159" i="33"/>
  <c r="G159" i="33"/>
  <c r="F159" i="33"/>
  <c r="E159" i="33"/>
  <c r="B159" i="33"/>
  <c r="A157" i="33"/>
  <c r="L156" i="33"/>
  <c r="M151" i="33"/>
  <c r="N150" i="33"/>
  <c r="K150" i="33"/>
  <c r="J150" i="33"/>
  <c r="I150" i="33"/>
  <c r="H150" i="33"/>
  <c r="G150" i="33"/>
  <c r="F150" i="33"/>
  <c r="E150" i="33"/>
  <c r="B150" i="33"/>
  <c r="M149" i="33"/>
  <c r="N148" i="33"/>
  <c r="K148" i="33"/>
  <c r="J148" i="33"/>
  <c r="I148" i="33"/>
  <c r="H148" i="33"/>
  <c r="G148" i="33"/>
  <c r="F148" i="33"/>
  <c r="E148" i="33"/>
  <c r="B148" i="33"/>
  <c r="M147" i="33"/>
  <c r="N146" i="33"/>
  <c r="K146" i="33"/>
  <c r="J146" i="33"/>
  <c r="I146" i="33"/>
  <c r="H146" i="33"/>
  <c r="G146" i="33"/>
  <c r="F146" i="33"/>
  <c r="E146" i="33"/>
  <c r="B146" i="33"/>
  <c r="M145" i="33"/>
  <c r="R144" i="33"/>
  <c r="N144" i="33"/>
  <c r="K144" i="33"/>
  <c r="J144" i="33"/>
  <c r="I144" i="33"/>
  <c r="H144" i="33"/>
  <c r="G144" i="33"/>
  <c r="F144" i="33"/>
  <c r="E144" i="33"/>
  <c r="B144" i="33"/>
  <c r="A142" i="33"/>
  <c r="L141" i="33"/>
  <c r="M134" i="33"/>
  <c r="N133" i="33"/>
  <c r="K133" i="33"/>
  <c r="J133" i="33"/>
  <c r="I133" i="33"/>
  <c r="H133" i="33"/>
  <c r="G133" i="33"/>
  <c r="F133" i="33"/>
  <c r="E133" i="33"/>
  <c r="B133" i="33"/>
  <c r="M132" i="33"/>
  <c r="N131" i="33"/>
  <c r="K131" i="33"/>
  <c r="J131" i="33"/>
  <c r="I131" i="33"/>
  <c r="H131" i="33"/>
  <c r="G131" i="33"/>
  <c r="F131" i="33"/>
  <c r="E131" i="33"/>
  <c r="B131" i="33"/>
  <c r="M130" i="33"/>
  <c r="R129" i="33"/>
  <c r="N129" i="33"/>
  <c r="K129" i="33"/>
  <c r="J129" i="33"/>
  <c r="I129" i="33"/>
  <c r="H129" i="33"/>
  <c r="G129" i="33"/>
  <c r="F129" i="33"/>
  <c r="E129" i="33"/>
  <c r="B129" i="33"/>
  <c r="A127" i="33"/>
  <c r="L126" i="33"/>
  <c r="M121" i="33"/>
  <c r="N120" i="33"/>
  <c r="K120" i="33"/>
  <c r="J120" i="33"/>
  <c r="I120" i="33"/>
  <c r="H120" i="33"/>
  <c r="G120" i="33"/>
  <c r="F120" i="33"/>
  <c r="E120" i="33"/>
  <c r="B120" i="33"/>
  <c r="M119" i="33"/>
  <c r="N118" i="33"/>
  <c r="K118" i="33"/>
  <c r="J118" i="33"/>
  <c r="I118" i="33"/>
  <c r="H118" i="33"/>
  <c r="G118" i="33"/>
  <c r="F118" i="33"/>
  <c r="E118" i="33"/>
  <c r="B118" i="33"/>
  <c r="M117" i="33"/>
  <c r="N116" i="33"/>
  <c r="K116" i="33"/>
  <c r="J116" i="33"/>
  <c r="I116" i="33"/>
  <c r="H116" i="33"/>
  <c r="G116" i="33"/>
  <c r="F116" i="33"/>
  <c r="E116" i="33"/>
  <c r="B116" i="33"/>
  <c r="M115" i="33"/>
  <c r="R114" i="33"/>
  <c r="N114" i="33"/>
  <c r="K114" i="33"/>
  <c r="J114" i="33"/>
  <c r="I114" i="33"/>
  <c r="H114" i="33"/>
  <c r="G114" i="33"/>
  <c r="F114" i="33"/>
  <c r="E114" i="33"/>
  <c r="B114" i="33"/>
  <c r="A112" i="33"/>
  <c r="L111" i="33"/>
  <c r="M104" i="33"/>
  <c r="N103" i="33"/>
  <c r="K103" i="33"/>
  <c r="J103" i="33"/>
  <c r="I103" i="33"/>
  <c r="H103" i="33"/>
  <c r="G103" i="33"/>
  <c r="F103" i="33"/>
  <c r="E103" i="33"/>
  <c r="B103" i="33"/>
  <c r="M102" i="33"/>
  <c r="N101" i="33"/>
  <c r="K101" i="33"/>
  <c r="J101" i="33"/>
  <c r="I101" i="33"/>
  <c r="H101" i="33"/>
  <c r="G101" i="33"/>
  <c r="F101" i="33"/>
  <c r="E101" i="33"/>
  <c r="B101" i="33"/>
  <c r="M100" i="33"/>
  <c r="R99" i="33"/>
  <c r="N99" i="33"/>
  <c r="K99" i="33"/>
  <c r="J99" i="33"/>
  <c r="I99" i="33"/>
  <c r="H99" i="33"/>
  <c r="G99" i="33"/>
  <c r="F99" i="33"/>
  <c r="E99" i="33"/>
  <c r="B99" i="33"/>
  <c r="A97" i="33"/>
  <c r="L96" i="33"/>
  <c r="M89" i="33"/>
  <c r="N88" i="33"/>
  <c r="K88" i="33"/>
  <c r="J88" i="33"/>
  <c r="I88" i="33"/>
  <c r="H88" i="33"/>
  <c r="G88" i="33"/>
  <c r="F88" i="33"/>
  <c r="E88" i="33"/>
  <c r="B88" i="33"/>
  <c r="M87" i="33"/>
  <c r="N86" i="33"/>
  <c r="K86" i="33"/>
  <c r="J86" i="33"/>
  <c r="I86" i="33"/>
  <c r="H86" i="33"/>
  <c r="G86" i="33"/>
  <c r="F86" i="33"/>
  <c r="E86" i="33"/>
  <c r="B86" i="33"/>
  <c r="M85" i="33"/>
  <c r="R84" i="33"/>
  <c r="N84" i="33"/>
  <c r="K84" i="33"/>
  <c r="J84" i="33"/>
  <c r="I84" i="33"/>
  <c r="H84" i="33"/>
  <c r="G84" i="33"/>
  <c r="F84" i="33"/>
  <c r="E84" i="33"/>
  <c r="B84" i="33"/>
  <c r="A82" i="33"/>
  <c r="L81" i="33"/>
  <c r="M74" i="33"/>
  <c r="N73" i="33"/>
  <c r="K73" i="33"/>
  <c r="J73" i="33"/>
  <c r="I73" i="33"/>
  <c r="H73" i="33"/>
  <c r="G73" i="33"/>
  <c r="F73" i="33"/>
  <c r="E73" i="33"/>
  <c r="B73" i="33"/>
  <c r="M72" i="33"/>
  <c r="N71" i="33"/>
  <c r="K71" i="33"/>
  <c r="J71" i="33"/>
  <c r="I71" i="33"/>
  <c r="H71" i="33"/>
  <c r="G71" i="33"/>
  <c r="F71" i="33"/>
  <c r="E71" i="33"/>
  <c r="B71" i="33"/>
  <c r="M70" i="33"/>
  <c r="R69" i="33"/>
  <c r="N69" i="33"/>
  <c r="K69" i="33"/>
  <c r="J69" i="33"/>
  <c r="I69" i="33"/>
  <c r="H69" i="33"/>
  <c r="G69" i="33"/>
  <c r="F69" i="33"/>
  <c r="E69" i="33"/>
  <c r="B69" i="33"/>
  <c r="A67" i="33"/>
  <c r="L66" i="33"/>
  <c r="R60" i="33"/>
  <c r="Q60" i="33"/>
  <c r="K60" i="33"/>
  <c r="J60" i="33"/>
  <c r="I60" i="33"/>
  <c r="H60" i="33"/>
  <c r="G60" i="33"/>
  <c r="F60" i="33"/>
  <c r="E60" i="33"/>
  <c r="B60" i="33"/>
  <c r="R58" i="33"/>
  <c r="Q58" i="33"/>
  <c r="K58" i="33"/>
  <c r="J58" i="33"/>
  <c r="I58" i="33"/>
  <c r="H58" i="33"/>
  <c r="G58" i="33"/>
  <c r="F58" i="33"/>
  <c r="E58" i="33"/>
  <c r="B58" i="33"/>
  <c r="R56" i="33"/>
  <c r="Q56" i="33"/>
  <c r="K56" i="33"/>
  <c r="J56" i="33"/>
  <c r="I56" i="33"/>
  <c r="H56" i="33"/>
  <c r="G56" i="33"/>
  <c r="F56" i="33"/>
  <c r="E56" i="33"/>
  <c r="B56" i="33"/>
  <c r="R54" i="33"/>
  <c r="Q54" i="33"/>
  <c r="K54" i="33"/>
  <c r="J54" i="33"/>
  <c r="I54" i="33"/>
  <c r="H54" i="33"/>
  <c r="G54" i="33"/>
  <c r="F54" i="33"/>
  <c r="E54" i="33"/>
  <c r="B54" i="33"/>
  <c r="A52" i="33"/>
  <c r="L51" i="33"/>
  <c r="M46" i="33"/>
  <c r="N45" i="33"/>
  <c r="K45" i="33"/>
  <c r="J45" i="33"/>
  <c r="I45" i="33"/>
  <c r="H45" i="33"/>
  <c r="G45" i="33"/>
  <c r="F45" i="33"/>
  <c r="E45" i="33"/>
  <c r="B45" i="33"/>
  <c r="M44" i="33"/>
  <c r="N43" i="33"/>
  <c r="K43" i="33"/>
  <c r="J43" i="33"/>
  <c r="I43" i="33"/>
  <c r="H43" i="33"/>
  <c r="G43" i="33"/>
  <c r="F43" i="33"/>
  <c r="E43" i="33"/>
  <c r="B43" i="33"/>
  <c r="M42" i="33"/>
  <c r="N41" i="33"/>
  <c r="K41" i="33"/>
  <c r="J41" i="33"/>
  <c r="I41" i="33"/>
  <c r="H41" i="33"/>
  <c r="G41" i="33"/>
  <c r="F41" i="33"/>
  <c r="E41" i="33"/>
  <c r="B41" i="33"/>
  <c r="M40" i="33"/>
  <c r="R39" i="33"/>
  <c r="N39" i="33"/>
  <c r="K39" i="33"/>
  <c r="J39" i="33"/>
  <c r="I39" i="33"/>
  <c r="H39" i="33"/>
  <c r="G39" i="33"/>
  <c r="F39" i="33"/>
  <c r="E39" i="33"/>
  <c r="B39" i="33"/>
  <c r="L36" i="33"/>
  <c r="M29" i="33"/>
  <c r="N28" i="33"/>
  <c r="K28" i="33"/>
  <c r="J28" i="33"/>
  <c r="I28" i="33"/>
  <c r="H28" i="33"/>
  <c r="G28" i="33"/>
  <c r="F28" i="33"/>
  <c r="E28" i="33"/>
  <c r="B28" i="33"/>
  <c r="M27" i="33"/>
  <c r="N26" i="33"/>
  <c r="K26" i="33"/>
  <c r="J26" i="33"/>
  <c r="I26" i="33"/>
  <c r="H26" i="33"/>
  <c r="G26" i="33"/>
  <c r="F26" i="33"/>
  <c r="E26" i="33"/>
  <c r="B26" i="33"/>
  <c r="M25" i="33"/>
  <c r="R24" i="33"/>
  <c r="N24" i="33"/>
  <c r="K24" i="33"/>
  <c r="J24" i="33"/>
  <c r="I24" i="33"/>
  <c r="H24" i="33"/>
  <c r="G24" i="33"/>
  <c r="F24" i="33"/>
  <c r="E24" i="33"/>
  <c r="B24" i="33"/>
  <c r="A22" i="33"/>
  <c r="L21" i="33"/>
  <c r="M16" i="33"/>
  <c r="N15" i="33"/>
  <c r="K15" i="33"/>
  <c r="J15" i="33"/>
  <c r="I15" i="33"/>
  <c r="H15" i="33"/>
  <c r="G15" i="33"/>
  <c r="F15" i="33"/>
  <c r="E15" i="33"/>
  <c r="B15" i="33"/>
  <c r="M14" i="33"/>
  <c r="N13" i="33"/>
  <c r="K13" i="33"/>
  <c r="J13" i="33"/>
  <c r="I13" i="33"/>
  <c r="H13" i="33"/>
  <c r="G13" i="33"/>
  <c r="F13" i="33"/>
  <c r="E13" i="33"/>
  <c r="B13" i="33"/>
  <c r="M12" i="33"/>
  <c r="N11" i="33"/>
  <c r="K11" i="33"/>
  <c r="J11" i="33"/>
  <c r="I11" i="33"/>
  <c r="H11" i="33"/>
  <c r="G11" i="33"/>
  <c r="F11" i="33"/>
  <c r="E11" i="33"/>
  <c r="B11" i="33"/>
  <c r="M10" i="33"/>
  <c r="N9" i="33"/>
  <c r="K9" i="33"/>
  <c r="J9" i="33"/>
  <c r="I9" i="33"/>
  <c r="H9" i="33"/>
  <c r="G9" i="33"/>
  <c r="F9" i="33"/>
  <c r="E9" i="33"/>
  <c r="B9" i="33"/>
  <c r="A7" i="33"/>
  <c r="L6" i="33"/>
  <c r="P3" i="31"/>
  <c r="P2" i="31"/>
  <c r="N701" i="26"/>
  <c r="I701" i="26"/>
  <c r="H701" i="26"/>
  <c r="G701" i="26"/>
  <c r="F701" i="26"/>
  <c r="E701" i="26"/>
  <c r="O699" i="26"/>
  <c r="I699" i="26"/>
  <c r="H699" i="26"/>
  <c r="G699" i="26"/>
  <c r="F699" i="26"/>
  <c r="E699" i="26"/>
  <c r="I697" i="26"/>
  <c r="H697" i="26"/>
  <c r="G697" i="26"/>
  <c r="F697" i="26"/>
  <c r="E697" i="26"/>
  <c r="J697" i="26" s="1"/>
  <c r="M697" i="26" s="1"/>
  <c r="O695" i="26"/>
  <c r="I695" i="26"/>
  <c r="H695" i="26"/>
  <c r="G695" i="26"/>
  <c r="F695" i="26"/>
  <c r="E695" i="26"/>
  <c r="J692" i="26"/>
  <c r="N686" i="26"/>
  <c r="I686" i="26"/>
  <c r="H686" i="26"/>
  <c r="G686" i="26"/>
  <c r="F686" i="26"/>
  <c r="E686" i="26"/>
  <c r="O684" i="26"/>
  <c r="I684" i="26"/>
  <c r="H684" i="26"/>
  <c r="G684" i="26"/>
  <c r="F684" i="26"/>
  <c r="E684" i="26"/>
  <c r="I682" i="26"/>
  <c r="H682" i="26"/>
  <c r="G682" i="26"/>
  <c r="F682" i="26"/>
  <c r="E682" i="26"/>
  <c r="O680" i="26"/>
  <c r="I680" i="26"/>
  <c r="H680" i="26"/>
  <c r="G680" i="26"/>
  <c r="F680" i="26"/>
  <c r="E680" i="26"/>
  <c r="J677" i="26"/>
  <c r="N671" i="26"/>
  <c r="I671" i="26"/>
  <c r="H671" i="26"/>
  <c r="G671" i="26"/>
  <c r="F671" i="26"/>
  <c r="E671" i="26"/>
  <c r="O669" i="26"/>
  <c r="I669" i="26"/>
  <c r="H669" i="26"/>
  <c r="G669" i="26"/>
  <c r="F669" i="26"/>
  <c r="E669" i="26"/>
  <c r="I667" i="26"/>
  <c r="H667" i="26"/>
  <c r="G667" i="26"/>
  <c r="F667" i="26"/>
  <c r="E667" i="26"/>
  <c r="O665" i="26"/>
  <c r="I665" i="26"/>
  <c r="H665" i="26"/>
  <c r="G665" i="26"/>
  <c r="F665" i="26"/>
  <c r="E665" i="26"/>
  <c r="J662" i="26"/>
  <c r="N656" i="26"/>
  <c r="I656" i="26"/>
  <c r="H656" i="26"/>
  <c r="G656" i="26"/>
  <c r="F656" i="26"/>
  <c r="E656" i="26"/>
  <c r="O654" i="26"/>
  <c r="I654" i="26"/>
  <c r="H654" i="26"/>
  <c r="G654" i="26"/>
  <c r="F654" i="26"/>
  <c r="E654" i="26"/>
  <c r="I652" i="26"/>
  <c r="H652" i="26"/>
  <c r="G652" i="26"/>
  <c r="F652" i="26"/>
  <c r="E652" i="26"/>
  <c r="O650" i="26"/>
  <c r="I650" i="26"/>
  <c r="H650" i="26"/>
  <c r="G650" i="26"/>
  <c r="F650" i="26"/>
  <c r="E650" i="26"/>
  <c r="J647" i="26"/>
  <c r="N641" i="26"/>
  <c r="I641" i="26"/>
  <c r="H641" i="26"/>
  <c r="G641" i="26"/>
  <c r="F641" i="26"/>
  <c r="E641" i="26"/>
  <c r="O639" i="26"/>
  <c r="I639" i="26"/>
  <c r="H639" i="26"/>
  <c r="G639" i="26"/>
  <c r="F639" i="26"/>
  <c r="E639" i="26"/>
  <c r="I637" i="26"/>
  <c r="H637" i="26"/>
  <c r="G637" i="26"/>
  <c r="F637" i="26"/>
  <c r="E637" i="26"/>
  <c r="O635" i="26"/>
  <c r="I635" i="26"/>
  <c r="H635" i="26"/>
  <c r="G635" i="26"/>
  <c r="F635" i="26"/>
  <c r="E635" i="26"/>
  <c r="A633" i="26"/>
  <c r="J632" i="26"/>
  <c r="N626" i="26"/>
  <c r="I626" i="26"/>
  <c r="H626" i="26"/>
  <c r="G626" i="26"/>
  <c r="F626" i="26"/>
  <c r="E626" i="26"/>
  <c r="O624" i="26"/>
  <c r="I624" i="26"/>
  <c r="H624" i="26"/>
  <c r="G624" i="26"/>
  <c r="F624" i="26"/>
  <c r="E624" i="26"/>
  <c r="I622" i="26"/>
  <c r="H622" i="26"/>
  <c r="G622" i="26"/>
  <c r="F622" i="26"/>
  <c r="E622" i="26"/>
  <c r="O620" i="26"/>
  <c r="I620" i="26"/>
  <c r="H620" i="26"/>
  <c r="G620" i="26"/>
  <c r="F620" i="26"/>
  <c r="E620" i="26"/>
  <c r="A618" i="26"/>
  <c r="J617" i="26"/>
  <c r="N611" i="26"/>
  <c r="I611" i="26"/>
  <c r="H611" i="26"/>
  <c r="G611" i="26"/>
  <c r="F611" i="26"/>
  <c r="E611" i="26"/>
  <c r="O609" i="26"/>
  <c r="I609" i="26"/>
  <c r="H609" i="26"/>
  <c r="G609" i="26"/>
  <c r="F609" i="26"/>
  <c r="E609" i="26"/>
  <c r="I607" i="26"/>
  <c r="H607" i="26"/>
  <c r="G607" i="26"/>
  <c r="F607" i="26"/>
  <c r="E607" i="26"/>
  <c r="O605" i="26"/>
  <c r="I605" i="26"/>
  <c r="H605" i="26"/>
  <c r="G605" i="26"/>
  <c r="F605" i="26"/>
  <c r="E605" i="26"/>
  <c r="A603" i="26"/>
  <c r="J602" i="26"/>
  <c r="N596" i="26"/>
  <c r="I596" i="26"/>
  <c r="H596" i="26"/>
  <c r="G596" i="26"/>
  <c r="F596" i="26"/>
  <c r="E596" i="26"/>
  <c r="O594" i="26"/>
  <c r="I594" i="26"/>
  <c r="H594" i="26"/>
  <c r="G594" i="26"/>
  <c r="F594" i="26"/>
  <c r="E594" i="26"/>
  <c r="I592" i="26"/>
  <c r="H592" i="26"/>
  <c r="G592" i="26"/>
  <c r="F592" i="26"/>
  <c r="E592" i="26"/>
  <c r="O590" i="26"/>
  <c r="I590" i="26"/>
  <c r="H590" i="26"/>
  <c r="G590" i="26"/>
  <c r="F590" i="26"/>
  <c r="E590" i="26"/>
  <c r="A588" i="26"/>
  <c r="J587" i="26"/>
  <c r="N581" i="26"/>
  <c r="I581" i="26"/>
  <c r="H581" i="26"/>
  <c r="G581" i="26"/>
  <c r="F581" i="26"/>
  <c r="E581" i="26"/>
  <c r="O579" i="26"/>
  <c r="I579" i="26"/>
  <c r="H579" i="26"/>
  <c r="G579" i="26"/>
  <c r="F579" i="26"/>
  <c r="E579" i="26"/>
  <c r="I577" i="26"/>
  <c r="H577" i="26"/>
  <c r="G577" i="26"/>
  <c r="F577" i="26"/>
  <c r="E577" i="26"/>
  <c r="O575" i="26"/>
  <c r="I575" i="26"/>
  <c r="H575" i="26"/>
  <c r="G575" i="26"/>
  <c r="F575" i="26"/>
  <c r="E575" i="26"/>
  <c r="A573" i="26"/>
  <c r="J572" i="26"/>
  <c r="K567" i="26"/>
  <c r="L566" i="26"/>
  <c r="I566" i="26"/>
  <c r="H566" i="26"/>
  <c r="G566" i="26"/>
  <c r="F566" i="26"/>
  <c r="E566" i="26"/>
  <c r="B566" i="26"/>
  <c r="K565" i="26"/>
  <c r="L564" i="26"/>
  <c r="I564" i="26"/>
  <c r="H564" i="26"/>
  <c r="G564" i="26"/>
  <c r="F564" i="26"/>
  <c r="E564" i="26"/>
  <c r="B564" i="26"/>
  <c r="K563" i="26"/>
  <c r="L562" i="26"/>
  <c r="I562" i="26"/>
  <c r="H562" i="26"/>
  <c r="G562" i="26"/>
  <c r="F562" i="26"/>
  <c r="E562" i="26"/>
  <c r="B562" i="26"/>
  <c r="K561" i="26"/>
  <c r="O560" i="26"/>
  <c r="L560" i="26"/>
  <c r="L568" i="26" s="1"/>
  <c r="M568" i="26" s="1"/>
  <c r="M560" i="26" s="1"/>
  <c r="N560" i="26" s="1"/>
  <c r="I560" i="26"/>
  <c r="H560" i="26"/>
  <c r="G560" i="26"/>
  <c r="F560" i="26"/>
  <c r="E560" i="26"/>
  <c r="B560" i="26"/>
  <c r="A558" i="26"/>
  <c r="J557" i="26"/>
  <c r="O551" i="26"/>
  <c r="N551" i="26"/>
  <c r="I551" i="26"/>
  <c r="H551" i="26"/>
  <c r="G551" i="26"/>
  <c r="F551" i="26"/>
  <c r="E551" i="26"/>
  <c r="O549" i="26"/>
  <c r="N549" i="26"/>
  <c r="I549" i="26"/>
  <c r="H549" i="26"/>
  <c r="G549" i="26"/>
  <c r="F549" i="26"/>
  <c r="E549" i="26"/>
  <c r="O547" i="26"/>
  <c r="I547" i="26"/>
  <c r="H547" i="26"/>
  <c r="G547" i="26"/>
  <c r="F547" i="26"/>
  <c r="E547" i="26"/>
  <c r="B547" i="26"/>
  <c r="O545" i="26"/>
  <c r="I545" i="26"/>
  <c r="H545" i="26"/>
  <c r="G545" i="26"/>
  <c r="F545" i="26"/>
  <c r="E545" i="26"/>
  <c r="B545" i="26"/>
  <c r="A543" i="26"/>
  <c r="J542" i="26"/>
  <c r="O536" i="26"/>
  <c r="N536" i="26"/>
  <c r="I536" i="26"/>
  <c r="H536" i="26"/>
  <c r="G536" i="26"/>
  <c r="F536" i="26"/>
  <c r="E536" i="26"/>
  <c r="O534" i="26"/>
  <c r="I534" i="26"/>
  <c r="H534" i="26"/>
  <c r="G534" i="26"/>
  <c r="F534" i="26"/>
  <c r="E534" i="26"/>
  <c r="B534" i="26"/>
  <c r="O532" i="26"/>
  <c r="I532" i="26"/>
  <c r="H532" i="26"/>
  <c r="G532" i="26"/>
  <c r="F532" i="26"/>
  <c r="E532" i="26"/>
  <c r="B532" i="26"/>
  <c r="N530" i="26"/>
  <c r="I530" i="26"/>
  <c r="H530" i="26"/>
  <c r="G530" i="26"/>
  <c r="F530" i="26"/>
  <c r="E530" i="26"/>
  <c r="B530" i="26"/>
  <c r="A528" i="26"/>
  <c r="J527" i="26"/>
  <c r="N521" i="26"/>
  <c r="I521" i="26"/>
  <c r="H521" i="26"/>
  <c r="G521" i="26"/>
  <c r="F521" i="26"/>
  <c r="E521" i="26"/>
  <c r="B521" i="26"/>
  <c r="O519" i="26"/>
  <c r="I519" i="26"/>
  <c r="H519" i="26"/>
  <c r="G519" i="26"/>
  <c r="F519" i="26"/>
  <c r="E519" i="26"/>
  <c r="B519" i="26"/>
  <c r="O517" i="26"/>
  <c r="I517" i="26"/>
  <c r="H517" i="26"/>
  <c r="G517" i="26"/>
  <c r="F517" i="26"/>
  <c r="E517" i="26"/>
  <c r="B517" i="26"/>
  <c r="O515" i="26"/>
  <c r="I515" i="26"/>
  <c r="H515" i="26"/>
  <c r="G515" i="26"/>
  <c r="F515" i="26"/>
  <c r="E515" i="26"/>
  <c r="B515" i="26"/>
  <c r="A513" i="26"/>
  <c r="J512" i="26"/>
  <c r="O506" i="26"/>
  <c r="I506" i="26"/>
  <c r="H506" i="26"/>
  <c r="G506" i="26"/>
  <c r="F506" i="26"/>
  <c r="E506" i="26"/>
  <c r="B506" i="26"/>
  <c r="N504" i="26"/>
  <c r="I504" i="26"/>
  <c r="H504" i="26"/>
  <c r="G504" i="26"/>
  <c r="F504" i="26"/>
  <c r="E504" i="26"/>
  <c r="B504" i="26"/>
  <c r="O502" i="26"/>
  <c r="I502" i="26"/>
  <c r="H502" i="26"/>
  <c r="G502" i="26"/>
  <c r="F502" i="26"/>
  <c r="E502" i="26"/>
  <c r="B502" i="26"/>
  <c r="O500" i="26"/>
  <c r="I500" i="26"/>
  <c r="H500" i="26"/>
  <c r="G500" i="26"/>
  <c r="F500" i="26"/>
  <c r="E500" i="26"/>
  <c r="B500" i="26"/>
  <c r="A498" i="26"/>
  <c r="J497" i="26"/>
  <c r="N491" i="26"/>
  <c r="I491" i="26"/>
  <c r="H491" i="26"/>
  <c r="G491" i="26"/>
  <c r="F491" i="26"/>
  <c r="E491" i="26"/>
  <c r="B491" i="26"/>
  <c r="O489" i="26"/>
  <c r="I489" i="26"/>
  <c r="H489" i="26"/>
  <c r="G489" i="26"/>
  <c r="F489" i="26"/>
  <c r="E489" i="26"/>
  <c r="B489" i="26"/>
  <c r="N487" i="26"/>
  <c r="I487" i="26"/>
  <c r="H487" i="26"/>
  <c r="G487" i="26"/>
  <c r="F487" i="26"/>
  <c r="E487" i="26"/>
  <c r="B487" i="26"/>
  <c r="O485" i="26"/>
  <c r="I485" i="26"/>
  <c r="H485" i="26"/>
  <c r="G485" i="26"/>
  <c r="F485" i="26"/>
  <c r="E485" i="26"/>
  <c r="B485" i="26"/>
  <c r="A483" i="26"/>
  <c r="J482" i="26"/>
  <c r="K477" i="26"/>
  <c r="L476" i="26"/>
  <c r="I476" i="26"/>
  <c r="H476" i="26"/>
  <c r="G476" i="26"/>
  <c r="F476" i="26"/>
  <c r="E476" i="26"/>
  <c r="D476" i="26"/>
  <c r="D478" i="26" s="1"/>
  <c r="O470" i="26" s="1"/>
  <c r="C476" i="26"/>
  <c r="B476" i="26"/>
  <c r="K475" i="26"/>
  <c r="L474" i="26"/>
  <c r="I474" i="26"/>
  <c r="H474" i="26"/>
  <c r="G474" i="26"/>
  <c r="F474" i="26"/>
  <c r="E474" i="26"/>
  <c r="D474" i="26"/>
  <c r="C474" i="26"/>
  <c r="B474" i="26"/>
  <c r="K473" i="26"/>
  <c r="L472" i="26"/>
  <c r="I472" i="26"/>
  <c r="H472" i="26"/>
  <c r="G472" i="26"/>
  <c r="F472" i="26"/>
  <c r="E472" i="26"/>
  <c r="D472" i="26"/>
  <c r="C472" i="26"/>
  <c r="B472" i="26"/>
  <c r="K471" i="26"/>
  <c r="L470" i="26"/>
  <c r="I470" i="26"/>
  <c r="H470" i="26"/>
  <c r="G470" i="26"/>
  <c r="F470" i="26"/>
  <c r="E470" i="26"/>
  <c r="D470" i="26"/>
  <c r="C470" i="26"/>
  <c r="B470" i="26"/>
  <c r="A468" i="26"/>
  <c r="J467" i="26"/>
  <c r="K462" i="26"/>
  <c r="L461" i="26"/>
  <c r="I461" i="26"/>
  <c r="H461" i="26"/>
  <c r="G461" i="26"/>
  <c r="F461" i="26"/>
  <c r="E461" i="26"/>
  <c r="D461" i="26"/>
  <c r="C461" i="26"/>
  <c r="B461" i="26"/>
  <c r="K460" i="26"/>
  <c r="L459" i="26"/>
  <c r="I459" i="26"/>
  <c r="H459" i="26"/>
  <c r="G459" i="26"/>
  <c r="F459" i="26"/>
  <c r="E459" i="26"/>
  <c r="D459" i="26"/>
  <c r="D463" i="26" s="1"/>
  <c r="O455" i="26" s="1"/>
  <c r="C459" i="26"/>
  <c r="B459" i="26"/>
  <c r="K458" i="26"/>
  <c r="L457" i="26"/>
  <c r="I457" i="26"/>
  <c r="H457" i="26"/>
  <c r="G457" i="26"/>
  <c r="F457" i="26"/>
  <c r="E457" i="26"/>
  <c r="D457" i="26"/>
  <c r="C457" i="26"/>
  <c r="B457" i="26"/>
  <c r="K456" i="26"/>
  <c r="L455" i="26"/>
  <c r="I455" i="26"/>
  <c r="H455" i="26"/>
  <c r="G455" i="26"/>
  <c r="F455" i="26"/>
  <c r="E455" i="26"/>
  <c r="D455" i="26"/>
  <c r="C455" i="26"/>
  <c r="B455" i="26"/>
  <c r="A453" i="26"/>
  <c r="J452" i="26"/>
  <c r="K447" i="26"/>
  <c r="L446" i="26"/>
  <c r="I446" i="26"/>
  <c r="H446" i="26"/>
  <c r="G446" i="26"/>
  <c r="F446" i="26"/>
  <c r="E446" i="26"/>
  <c r="D446" i="26"/>
  <c r="C446" i="26"/>
  <c r="B446" i="26"/>
  <c r="K445" i="26"/>
  <c r="L444" i="26"/>
  <c r="I444" i="26"/>
  <c r="H444" i="26"/>
  <c r="G444" i="26"/>
  <c r="F444" i="26"/>
  <c r="E444" i="26"/>
  <c r="D444" i="26"/>
  <c r="C444" i="26"/>
  <c r="B444" i="26"/>
  <c r="K443" i="26"/>
  <c r="L442" i="26"/>
  <c r="I442" i="26"/>
  <c r="H442" i="26"/>
  <c r="G442" i="26"/>
  <c r="F442" i="26"/>
  <c r="E442" i="26"/>
  <c r="D442" i="26"/>
  <c r="C442" i="26"/>
  <c r="B442" i="26"/>
  <c r="K441" i="26"/>
  <c r="L440" i="26"/>
  <c r="L448" i="26" s="1"/>
  <c r="M448" i="26" s="1"/>
  <c r="M440" i="26" s="1"/>
  <c r="I440" i="26"/>
  <c r="H440" i="26"/>
  <c r="G440" i="26"/>
  <c r="F440" i="26"/>
  <c r="E440" i="26"/>
  <c r="D440" i="26"/>
  <c r="C440" i="26"/>
  <c r="B440" i="26"/>
  <c r="A438" i="26"/>
  <c r="J437" i="26"/>
  <c r="D431" i="26"/>
  <c r="C431" i="26"/>
  <c r="B431" i="26"/>
  <c r="K430" i="26"/>
  <c r="L429" i="26"/>
  <c r="I429" i="26"/>
  <c r="H429" i="26"/>
  <c r="G429" i="26"/>
  <c r="F429" i="26"/>
  <c r="E429" i="26"/>
  <c r="D429" i="26"/>
  <c r="C429" i="26"/>
  <c r="B429" i="26"/>
  <c r="K428" i="26"/>
  <c r="L427" i="26"/>
  <c r="I427" i="26"/>
  <c r="H427" i="26"/>
  <c r="G427" i="26"/>
  <c r="F427" i="26"/>
  <c r="E427" i="26"/>
  <c r="D427" i="26"/>
  <c r="C427" i="26"/>
  <c r="B427" i="26"/>
  <c r="K426" i="26"/>
  <c r="L425" i="26"/>
  <c r="I425" i="26"/>
  <c r="H425" i="26"/>
  <c r="G425" i="26"/>
  <c r="F425" i="26"/>
  <c r="E425" i="26"/>
  <c r="J425" i="26" s="1"/>
  <c r="J426" i="26" s="1"/>
  <c r="D425" i="26"/>
  <c r="C425" i="26"/>
  <c r="B425" i="26"/>
  <c r="A423" i="26"/>
  <c r="J422" i="26"/>
  <c r="K417" i="26"/>
  <c r="L416" i="26"/>
  <c r="J416" i="26"/>
  <c r="J417" i="26" s="1"/>
  <c r="I416" i="26"/>
  <c r="H416" i="26"/>
  <c r="G416" i="26"/>
  <c r="F416" i="26"/>
  <c r="E416" i="26"/>
  <c r="D416" i="26"/>
  <c r="C416" i="26"/>
  <c r="B416" i="26"/>
  <c r="K415" i="26"/>
  <c r="L414" i="26"/>
  <c r="I414" i="26"/>
  <c r="H414" i="26"/>
  <c r="G414" i="26"/>
  <c r="F414" i="26"/>
  <c r="E414" i="26"/>
  <c r="D414" i="26"/>
  <c r="D418" i="26" s="1"/>
  <c r="O410" i="26" s="1"/>
  <c r="C414" i="26"/>
  <c r="B414" i="26"/>
  <c r="K413" i="26"/>
  <c r="L412" i="26"/>
  <c r="I412" i="26"/>
  <c r="H412" i="26"/>
  <c r="G412" i="26"/>
  <c r="F412" i="26"/>
  <c r="E412" i="26"/>
  <c r="D412" i="26"/>
  <c r="C412" i="26"/>
  <c r="B412" i="26"/>
  <c r="K411" i="26"/>
  <c r="L410" i="26"/>
  <c r="I410" i="26"/>
  <c r="H410" i="26"/>
  <c r="G410" i="26"/>
  <c r="F410" i="26"/>
  <c r="E410" i="26"/>
  <c r="D410" i="26"/>
  <c r="C410" i="26"/>
  <c r="B410" i="26"/>
  <c r="A408" i="26"/>
  <c r="J407" i="26"/>
  <c r="K402" i="26"/>
  <c r="L401" i="26"/>
  <c r="I401" i="26"/>
  <c r="H401" i="26"/>
  <c r="G401" i="26"/>
  <c r="F401" i="26"/>
  <c r="E401" i="26"/>
  <c r="D401" i="26"/>
  <c r="C401" i="26"/>
  <c r="B401" i="26"/>
  <c r="K400" i="26"/>
  <c r="L399" i="26"/>
  <c r="I399" i="26"/>
  <c r="H399" i="26"/>
  <c r="G399" i="26"/>
  <c r="F399" i="26"/>
  <c r="E399" i="26"/>
  <c r="D399" i="26"/>
  <c r="C399" i="26"/>
  <c r="B399" i="26"/>
  <c r="K398" i="26"/>
  <c r="L397" i="26"/>
  <c r="I397" i="26"/>
  <c r="H397" i="26"/>
  <c r="G397" i="26"/>
  <c r="F397" i="26"/>
  <c r="E397" i="26"/>
  <c r="D397" i="26"/>
  <c r="C397" i="26"/>
  <c r="B397" i="26"/>
  <c r="K396" i="26"/>
  <c r="L395" i="26"/>
  <c r="I395" i="26"/>
  <c r="H395" i="26"/>
  <c r="G395" i="26"/>
  <c r="F395" i="26"/>
  <c r="E395" i="26"/>
  <c r="D395" i="26"/>
  <c r="C395" i="26"/>
  <c r="B395" i="26"/>
  <c r="A393" i="26"/>
  <c r="J392" i="26"/>
  <c r="K387" i="26"/>
  <c r="L386" i="26"/>
  <c r="I386" i="26"/>
  <c r="H386" i="26"/>
  <c r="G386" i="26"/>
  <c r="F386" i="26"/>
  <c r="J386" i="26" s="1"/>
  <c r="J387" i="26" s="1"/>
  <c r="E386" i="26"/>
  <c r="D386" i="26"/>
  <c r="C386" i="26"/>
  <c r="B386" i="26"/>
  <c r="K385" i="26"/>
  <c r="L384" i="26"/>
  <c r="I384" i="26"/>
  <c r="H384" i="26"/>
  <c r="G384" i="26"/>
  <c r="F384" i="26"/>
  <c r="E384" i="26"/>
  <c r="D384" i="26"/>
  <c r="C384" i="26"/>
  <c r="B384" i="26"/>
  <c r="K383" i="26"/>
  <c r="L382" i="26"/>
  <c r="I382" i="26"/>
  <c r="H382" i="26"/>
  <c r="J382" i="26" s="1"/>
  <c r="J383" i="26" s="1"/>
  <c r="G382" i="26"/>
  <c r="F382" i="26"/>
  <c r="E382" i="26"/>
  <c r="D382" i="26"/>
  <c r="C382" i="26"/>
  <c r="B382" i="26"/>
  <c r="K381" i="26"/>
  <c r="L380" i="26"/>
  <c r="I380" i="26"/>
  <c r="H380" i="26"/>
  <c r="G380" i="26"/>
  <c r="F380" i="26"/>
  <c r="E380" i="26"/>
  <c r="J380" i="26" s="1"/>
  <c r="J381" i="26" s="1"/>
  <c r="D380" i="26"/>
  <c r="C380" i="26"/>
  <c r="B380" i="26"/>
  <c r="A378" i="26"/>
  <c r="J377" i="26"/>
  <c r="K372" i="26"/>
  <c r="L371" i="26"/>
  <c r="I371" i="26"/>
  <c r="H371" i="26"/>
  <c r="G371" i="26"/>
  <c r="F371" i="26"/>
  <c r="E371" i="26"/>
  <c r="D371" i="26"/>
  <c r="C371" i="26"/>
  <c r="B371" i="26"/>
  <c r="K370" i="26"/>
  <c r="L369" i="26"/>
  <c r="I369" i="26"/>
  <c r="H369" i="26"/>
  <c r="G369" i="26"/>
  <c r="F369" i="26"/>
  <c r="E369" i="26"/>
  <c r="D369" i="26"/>
  <c r="C369" i="26"/>
  <c r="B369" i="26"/>
  <c r="K368" i="26"/>
  <c r="L367" i="26"/>
  <c r="I367" i="26"/>
  <c r="H367" i="26"/>
  <c r="G367" i="26"/>
  <c r="F367" i="26"/>
  <c r="E367" i="26"/>
  <c r="J367" i="26" s="1"/>
  <c r="J368" i="26" s="1"/>
  <c r="D367" i="26"/>
  <c r="C367" i="26"/>
  <c r="B367" i="26"/>
  <c r="K366" i="26"/>
  <c r="L365" i="26"/>
  <c r="I365" i="26"/>
  <c r="H365" i="26"/>
  <c r="G365" i="26"/>
  <c r="F365" i="26"/>
  <c r="E365" i="26"/>
  <c r="D365" i="26"/>
  <c r="C365" i="26"/>
  <c r="B365" i="26"/>
  <c r="A363" i="26"/>
  <c r="J362" i="26"/>
  <c r="K357" i="26"/>
  <c r="L356" i="26"/>
  <c r="I356" i="26"/>
  <c r="H356" i="26"/>
  <c r="G356" i="26"/>
  <c r="F356" i="26"/>
  <c r="E356" i="26"/>
  <c r="D356" i="26"/>
  <c r="C356" i="26"/>
  <c r="B356" i="26"/>
  <c r="K355" i="26"/>
  <c r="L354" i="26"/>
  <c r="I354" i="26"/>
  <c r="H354" i="26"/>
  <c r="G354" i="26"/>
  <c r="F354" i="26"/>
  <c r="E354" i="26"/>
  <c r="D354" i="26"/>
  <c r="C354" i="26"/>
  <c r="B354" i="26"/>
  <c r="K353" i="26"/>
  <c r="L352" i="26"/>
  <c r="I352" i="26"/>
  <c r="H352" i="26"/>
  <c r="G352" i="26"/>
  <c r="F352" i="26"/>
  <c r="E352" i="26"/>
  <c r="D352" i="26"/>
  <c r="C352" i="26"/>
  <c r="B352" i="26"/>
  <c r="K351" i="26"/>
  <c r="L350" i="26"/>
  <c r="I350" i="26"/>
  <c r="H350" i="26"/>
  <c r="G350" i="26"/>
  <c r="F350" i="26"/>
  <c r="E350" i="26"/>
  <c r="D350" i="26"/>
  <c r="C350" i="26"/>
  <c r="B350" i="26"/>
  <c r="A348" i="26"/>
  <c r="J347" i="26"/>
  <c r="K342" i="26"/>
  <c r="L341" i="26"/>
  <c r="I341" i="26"/>
  <c r="H341" i="26"/>
  <c r="G341" i="26"/>
  <c r="F341" i="26"/>
  <c r="E341" i="26"/>
  <c r="J341" i="26" s="1"/>
  <c r="J342" i="26" s="1"/>
  <c r="D341" i="26"/>
  <c r="C341" i="26"/>
  <c r="B341" i="26"/>
  <c r="K340" i="26"/>
  <c r="L339" i="26"/>
  <c r="I339" i="26"/>
  <c r="H339" i="26"/>
  <c r="G339" i="26"/>
  <c r="F339" i="26"/>
  <c r="E339" i="26"/>
  <c r="D339" i="26"/>
  <c r="C339" i="26"/>
  <c r="B339" i="26"/>
  <c r="K338" i="26"/>
  <c r="L337" i="26"/>
  <c r="I337" i="26"/>
  <c r="H337" i="26"/>
  <c r="G337" i="26"/>
  <c r="F337" i="26"/>
  <c r="E337" i="26"/>
  <c r="D337" i="26"/>
  <c r="C337" i="26"/>
  <c r="B337" i="26"/>
  <c r="K336" i="26"/>
  <c r="L335" i="26"/>
  <c r="I335" i="26"/>
  <c r="H335" i="26"/>
  <c r="G335" i="26"/>
  <c r="F335" i="26"/>
  <c r="E335" i="26"/>
  <c r="D335" i="26"/>
  <c r="C335" i="26"/>
  <c r="B335" i="26"/>
  <c r="A333" i="26"/>
  <c r="J332" i="26"/>
  <c r="K327" i="26"/>
  <c r="L326" i="26"/>
  <c r="I326" i="26"/>
  <c r="H326" i="26"/>
  <c r="G326" i="26"/>
  <c r="F326" i="26"/>
  <c r="E326" i="26"/>
  <c r="D326" i="26"/>
  <c r="C326" i="26"/>
  <c r="B326" i="26"/>
  <c r="K325" i="26"/>
  <c r="L324" i="26"/>
  <c r="I324" i="26"/>
  <c r="H324" i="26"/>
  <c r="G324" i="26"/>
  <c r="F324" i="26"/>
  <c r="E324" i="26"/>
  <c r="D324" i="26"/>
  <c r="C324" i="26"/>
  <c r="B324" i="26"/>
  <c r="K323" i="26"/>
  <c r="L322" i="26"/>
  <c r="I322" i="26"/>
  <c r="H322" i="26"/>
  <c r="G322" i="26"/>
  <c r="F322" i="26"/>
  <c r="E322" i="26"/>
  <c r="D322" i="26"/>
  <c r="C322" i="26"/>
  <c r="B322" i="26"/>
  <c r="K321" i="26"/>
  <c r="L320" i="26"/>
  <c r="I320" i="26"/>
  <c r="H320" i="26"/>
  <c r="G320" i="26"/>
  <c r="F320" i="26"/>
  <c r="E320" i="26"/>
  <c r="D320" i="26"/>
  <c r="C320" i="26"/>
  <c r="B320" i="26"/>
  <c r="A318" i="26"/>
  <c r="J317" i="26"/>
  <c r="D311" i="26"/>
  <c r="C311" i="26"/>
  <c r="B311" i="26"/>
  <c r="D309" i="26"/>
  <c r="C309" i="26"/>
  <c r="B309" i="26"/>
  <c r="K308" i="26"/>
  <c r="L307" i="26"/>
  <c r="I307" i="26"/>
  <c r="H307" i="26"/>
  <c r="G307" i="26"/>
  <c r="F307" i="26"/>
  <c r="E307" i="26"/>
  <c r="D307" i="26"/>
  <c r="C307" i="26"/>
  <c r="B307" i="26"/>
  <c r="K306" i="26"/>
  <c r="L305" i="26"/>
  <c r="L313" i="26" s="1"/>
  <c r="M313" i="26" s="1"/>
  <c r="M305" i="26" s="1"/>
  <c r="I305" i="26"/>
  <c r="H305" i="26"/>
  <c r="G305" i="26"/>
  <c r="F305" i="26"/>
  <c r="E305" i="26"/>
  <c r="D305" i="26"/>
  <c r="C305" i="26"/>
  <c r="B305" i="26"/>
  <c r="A303" i="26"/>
  <c r="J302" i="26"/>
  <c r="D296" i="26"/>
  <c r="C296" i="26"/>
  <c r="B296" i="26"/>
  <c r="K295" i="26"/>
  <c r="L294" i="26"/>
  <c r="I294" i="26"/>
  <c r="H294" i="26"/>
  <c r="G294" i="26"/>
  <c r="F294" i="26"/>
  <c r="E294" i="26"/>
  <c r="D294" i="26"/>
  <c r="C294" i="26"/>
  <c r="B294" i="26"/>
  <c r="K293" i="26"/>
  <c r="L292" i="26"/>
  <c r="I292" i="26"/>
  <c r="H292" i="26"/>
  <c r="G292" i="26"/>
  <c r="F292" i="26"/>
  <c r="E292" i="26"/>
  <c r="D292" i="26"/>
  <c r="C292" i="26"/>
  <c r="B292" i="26"/>
  <c r="K291" i="26"/>
  <c r="L290" i="26"/>
  <c r="I290" i="26"/>
  <c r="H290" i="26"/>
  <c r="G290" i="26"/>
  <c r="F290" i="26"/>
  <c r="E290" i="26"/>
  <c r="D290" i="26"/>
  <c r="D298" i="26" s="1"/>
  <c r="O290" i="26" s="1"/>
  <c r="C290" i="26"/>
  <c r="B290" i="26"/>
  <c r="A288" i="26"/>
  <c r="J287" i="26"/>
  <c r="D281" i="26"/>
  <c r="C281" i="26"/>
  <c r="B281" i="26"/>
  <c r="K280" i="26"/>
  <c r="L279" i="26"/>
  <c r="I279" i="26"/>
  <c r="H279" i="26"/>
  <c r="G279" i="26"/>
  <c r="F279" i="26"/>
  <c r="E279" i="26"/>
  <c r="D279" i="26"/>
  <c r="C279" i="26"/>
  <c r="B279" i="26"/>
  <c r="K278" i="26"/>
  <c r="L277" i="26"/>
  <c r="I277" i="26"/>
  <c r="H277" i="26"/>
  <c r="G277" i="26"/>
  <c r="F277" i="26"/>
  <c r="E277" i="26"/>
  <c r="D277" i="26"/>
  <c r="C277" i="26"/>
  <c r="B277" i="26"/>
  <c r="K276" i="26"/>
  <c r="L275" i="26"/>
  <c r="I275" i="26"/>
  <c r="H275" i="26"/>
  <c r="G275" i="26"/>
  <c r="F275" i="26"/>
  <c r="E275" i="26"/>
  <c r="D275" i="26"/>
  <c r="C275" i="26"/>
  <c r="B275" i="26"/>
  <c r="A273" i="26"/>
  <c r="J272" i="26"/>
  <c r="L268" i="26"/>
  <c r="M268" i="26" s="1"/>
  <c r="M260" i="26" s="1"/>
  <c r="B266" i="26"/>
  <c r="K265" i="26"/>
  <c r="L264" i="26"/>
  <c r="I264" i="26"/>
  <c r="H264" i="26"/>
  <c r="G264" i="26"/>
  <c r="F264" i="26"/>
  <c r="E264" i="26"/>
  <c r="D264" i="26"/>
  <c r="C264" i="26"/>
  <c r="B264" i="26"/>
  <c r="K263" i="26"/>
  <c r="L262" i="26"/>
  <c r="I262" i="26"/>
  <c r="H262" i="26"/>
  <c r="G262" i="26"/>
  <c r="F262" i="26"/>
  <c r="E262" i="26"/>
  <c r="D262" i="26"/>
  <c r="C262" i="26"/>
  <c r="B262" i="26"/>
  <c r="K261" i="26"/>
  <c r="L260" i="26"/>
  <c r="J260" i="26"/>
  <c r="J261" i="26" s="1"/>
  <c r="I260" i="26"/>
  <c r="H260" i="26"/>
  <c r="G260" i="26"/>
  <c r="F260" i="26"/>
  <c r="E260" i="26"/>
  <c r="D260" i="26"/>
  <c r="C260" i="26"/>
  <c r="B260" i="26"/>
  <c r="A258" i="26"/>
  <c r="J257" i="26"/>
  <c r="D251" i="26"/>
  <c r="D253" i="26" s="1"/>
  <c r="C251" i="26"/>
  <c r="C253" i="26" s="1"/>
  <c r="B251" i="26"/>
  <c r="K250" i="26"/>
  <c r="L249" i="26"/>
  <c r="I249" i="26"/>
  <c r="H249" i="26"/>
  <c r="G249" i="26"/>
  <c r="F249" i="26"/>
  <c r="E249" i="26"/>
  <c r="B249" i="26"/>
  <c r="K248" i="26"/>
  <c r="L247" i="26"/>
  <c r="I247" i="26"/>
  <c r="H247" i="26"/>
  <c r="G247" i="26"/>
  <c r="F247" i="26"/>
  <c r="E247" i="26"/>
  <c r="B247" i="26"/>
  <c r="K246" i="26"/>
  <c r="L245" i="26"/>
  <c r="I245" i="26"/>
  <c r="H245" i="26"/>
  <c r="G245" i="26"/>
  <c r="F245" i="26"/>
  <c r="E245" i="26"/>
  <c r="B245" i="26"/>
  <c r="A243" i="26"/>
  <c r="J242" i="26"/>
  <c r="D236" i="26"/>
  <c r="C236" i="26"/>
  <c r="B236" i="26"/>
  <c r="D234" i="26"/>
  <c r="C234" i="26"/>
  <c r="B234" i="26"/>
  <c r="K233" i="26"/>
  <c r="L232" i="26"/>
  <c r="I232" i="26"/>
  <c r="H232" i="26"/>
  <c r="G232" i="26"/>
  <c r="F232" i="26"/>
  <c r="E232" i="26"/>
  <c r="D232" i="26"/>
  <c r="C232" i="26"/>
  <c r="B232" i="26"/>
  <c r="K231" i="26"/>
  <c r="L230" i="26"/>
  <c r="I230" i="26"/>
  <c r="H230" i="26"/>
  <c r="G230" i="26"/>
  <c r="F230" i="26"/>
  <c r="E230" i="26"/>
  <c r="D230" i="26"/>
  <c r="C230" i="26"/>
  <c r="B230" i="26"/>
  <c r="A228" i="26"/>
  <c r="J227" i="26"/>
  <c r="K222" i="26"/>
  <c r="L221" i="26"/>
  <c r="I221" i="26"/>
  <c r="H221" i="26"/>
  <c r="G221" i="26"/>
  <c r="F221" i="26"/>
  <c r="E221" i="26"/>
  <c r="D221" i="26"/>
  <c r="C221" i="26"/>
  <c r="B221" i="26"/>
  <c r="K220" i="26"/>
  <c r="L219" i="26"/>
  <c r="I219" i="26"/>
  <c r="H219" i="26"/>
  <c r="G219" i="26"/>
  <c r="F219" i="26"/>
  <c r="E219" i="26"/>
  <c r="D219" i="26"/>
  <c r="C219" i="26"/>
  <c r="B219" i="26"/>
  <c r="K218" i="26"/>
  <c r="L217" i="26"/>
  <c r="I217" i="26"/>
  <c r="H217" i="26"/>
  <c r="G217" i="26"/>
  <c r="F217" i="26"/>
  <c r="E217" i="26"/>
  <c r="D217" i="26"/>
  <c r="C217" i="26"/>
  <c r="B217" i="26"/>
  <c r="K216" i="26"/>
  <c r="L215" i="26"/>
  <c r="I215" i="26"/>
  <c r="H215" i="26"/>
  <c r="G215" i="26"/>
  <c r="F215" i="26"/>
  <c r="E215" i="26"/>
  <c r="D215" i="26"/>
  <c r="C215" i="26"/>
  <c r="B215" i="26"/>
  <c r="A213" i="26"/>
  <c r="J212" i="26"/>
  <c r="K207" i="26"/>
  <c r="L206" i="26"/>
  <c r="I206" i="26"/>
  <c r="H206" i="26"/>
  <c r="G206" i="26"/>
  <c r="F206" i="26"/>
  <c r="E206" i="26"/>
  <c r="D206" i="26"/>
  <c r="C206" i="26"/>
  <c r="B206" i="26"/>
  <c r="K205" i="26"/>
  <c r="L204" i="26"/>
  <c r="I204" i="26"/>
  <c r="H204" i="26"/>
  <c r="G204" i="26"/>
  <c r="F204" i="26"/>
  <c r="E204" i="26"/>
  <c r="D204" i="26"/>
  <c r="C204" i="26"/>
  <c r="B204" i="26"/>
  <c r="K203" i="26"/>
  <c r="L202" i="26"/>
  <c r="I202" i="26"/>
  <c r="H202" i="26"/>
  <c r="G202" i="26"/>
  <c r="F202" i="26"/>
  <c r="E202" i="26"/>
  <c r="D202" i="26"/>
  <c r="C202" i="26"/>
  <c r="B202" i="26"/>
  <c r="K201" i="26"/>
  <c r="L200" i="26"/>
  <c r="I200" i="26"/>
  <c r="H200" i="26"/>
  <c r="G200" i="26"/>
  <c r="F200" i="26"/>
  <c r="E200" i="26"/>
  <c r="D200" i="26"/>
  <c r="C200" i="26"/>
  <c r="B200" i="26"/>
  <c r="A198" i="26"/>
  <c r="J197" i="26"/>
  <c r="K192" i="26"/>
  <c r="L191" i="26"/>
  <c r="I191" i="26"/>
  <c r="H191" i="26"/>
  <c r="G191" i="26"/>
  <c r="F191" i="26"/>
  <c r="E191" i="26"/>
  <c r="D191" i="26"/>
  <c r="C191" i="26"/>
  <c r="B191" i="26"/>
  <c r="K190" i="26"/>
  <c r="L189" i="26"/>
  <c r="I189" i="26"/>
  <c r="H189" i="26"/>
  <c r="G189" i="26"/>
  <c r="F189" i="26"/>
  <c r="E189" i="26"/>
  <c r="D189" i="26"/>
  <c r="C189" i="26"/>
  <c r="B189" i="26"/>
  <c r="K188" i="26"/>
  <c r="L187" i="26"/>
  <c r="I187" i="26"/>
  <c r="H187" i="26"/>
  <c r="G187" i="26"/>
  <c r="F187" i="26"/>
  <c r="E187" i="26"/>
  <c r="D187" i="26"/>
  <c r="C187" i="26"/>
  <c r="B187" i="26"/>
  <c r="K186" i="26"/>
  <c r="L185" i="26"/>
  <c r="I185" i="26"/>
  <c r="H185" i="26"/>
  <c r="G185" i="26"/>
  <c r="F185" i="26"/>
  <c r="E185" i="26"/>
  <c r="D185" i="26"/>
  <c r="C185" i="26"/>
  <c r="B185" i="26"/>
  <c r="A183" i="26"/>
  <c r="J182" i="26"/>
  <c r="D176" i="26"/>
  <c r="C176" i="26"/>
  <c r="B176" i="26"/>
  <c r="K175" i="26"/>
  <c r="L174" i="26"/>
  <c r="I174" i="26"/>
  <c r="H174" i="26"/>
  <c r="G174" i="26"/>
  <c r="F174" i="26"/>
  <c r="E174" i="26"/>
  <c r="D174" i="26"/>
  <c r="C174" i="26"/>
  <c r="B174" i="26"/>
  <c r="K173" i="26"/>
  <c r="L172" i="26"/>
  <c r="I172" i="26"/>
  <c r="H172" i="26"/>
  <c r="G172" i="26"/>
  <c r="F172" i="26"/>
  <c r="E172" i="26"/>
  <c r="D172" i="26"/>
  <c r="C172" i="26"/>
  <c r="B172" i="26"/>
  <c r="K171" i="26"/>
  <c r="L170" i="26"/>
  <c r="I170" i="26"/>
  <c r="H170" i="26"/>
  <c r="G170" i="26"/>
  <c r="F170" i="26"/>
  <c r="E170" i="26"/>
  <c r="D170" i="26"/>
  <c r="C170" i="26"/>
  <c r="B170" i="26"/>
  <c r="A168" i="26"/>
  <c r="J167" i="26"/>
  <c r="D161" i="26"/>
  <c r="C161" i="26"/>
  <c r="B161" i="26"/>
  <c r="D159" i="26"/>
  <c r="C159" i="26"/>
  <c r="B159" i="26"/>
  <c r="K158" i="26"/>
  <c r="L157" i="26"/>
  <c r="I157" i="26"/>
  <c r="H157" i="26"/>
  <c r="G157" i="26"/>
  <c r="F157" i="26"/>
  <c r="E157" i="26"/>
  <c r="D157" i="26"/>
  <c r="C157" i="26"/>
  <c r="B157" i="26"/>
  <c r="K156" i="26"/>
  <c r="L155" i="26"/>
  <c r="I155" i="26"/>
  <c r="H155" i="26"/>
  <c r="G155" i="26"/>
  <c r="F155" i="26"/>
  <c r="E155" i="26"/>
  <c r="D155" i="26"/>
  <c r="C155" i="26"/>
  <c r="B155" i="26"/>
  <c r="A153" i="26"/>
  <c r="J152" i="26"/>
  <c r="D146" i="26"/>
  <c r="C146" i="26"/>
  <c r="B146" i="26"/>
  <c r="K145" i="26"/>
  <c r="L144" i="26"/>
  <c r="I144" i="26"/>
  <c r="H144" i="26"/>
  <c r="G144" i="26"/>
  <c r="F144" i="26"/>
  <c r="E144" i="26"/>
  <c r="D144" i="26"/>
  <c r="C144" i="26"/>
  <c r="B144" i="26"/>
  <c r="K143" i="26"/>
  <c r="L142" i="26"/>
  <c r="I142" i="26"/>
  <c r="H142" i="26"/>
  <c r="G142" i="26"/>
  <c r="F142" i="26"/>
  <c r="E142" i="26"/>
  <c r="D142" i="26"/>
  <c r="C142" i="26"/>
  <c r="B142" i="26"/>
  <c r="K141" i="26"/>
  <c r="L140" i="26"/>
  <c r="I140" i="26"/>
  <c r="H140" i="26"/>
  <c r="G140" i="26"/>
  <c r="F140" i="26"/>
  <c r="E140" i="26"/>
  <c r="D140" i="26"/>
  <c r="C140" i="26"/>
  <c r="B140" i="26"/>
  <c r="A138" i="26"/>
  <c r="J137" i="26"/>
  <c r="D131" i="26"/>
  <c r="C131" i="26"/>
  <c r="B131" i="26"/>
  <c r="K130" i="26"/>
  <c r="L129" i="26"/>
  <c r="I129" i="26"/>
  <c r="H129" i="26"/>
  <c r="G129" i="26"/>
  <c r="F129" i="26"/>
  <c r="E129" i="26"/>
  <c r="D129" i="26"/>
  <c r="C129" i="26"/>
  <c r="B129" i="26"/>
  <c r="K128" i="26"/>
  <c r="L127" i="26"/>
  <c r="I127" i="26"/>
  <c r="H127" i="26"/>
  <c r="G127" i="26"/>
  <c r="F127" i="26"/>
  <c r="E127" i="26"/>
  <c r="D127" i="26"/>
  <c r="C127" i="26"/>
  <c r="B127" i="26"/>
  <c r="K126" i="26"/>
  <c r="L125" i="26"/>
  <c r="I125" i="26"/>
  <c r="H125" i="26"/>
  <c r="G125" i="26"/>
  <c r="F125" i="26"/>
  <c r="E125" i="26"/>
  <c r="D125" i="26"/>
  <c r="C125" i="26"/>
  <c r="B125" i="26"/>
  <c r="A123" i="26"/>
  <c r="J122" i="26"/>
  <c r="K117" i="26"/>
  <c r="L116" i="26"/>
  <c r="I116" i="26"/>
  <c r="H116" i="26"/>
  <c r="G116" i="26"/>
  <c r="F116" i="26"/>
  <c r="E116" i="26"/>
  <c r="D116" i="26"/>
  <c r="C116" i="26"/>
  <c r="B116" i="26"/>
  <c r="K115" i="26"/>
  <c r="L114" i="26"/>
  <c r="I114" i="26"/>
  <c r="H114" i="26"/>
  <c r="G114" i="26"/>
  <c r="F114" i="26"/>
  <c r="E114" i="26"/>
  <c r="D114" i="26"/>
  <c r="C114" i="26"/>
  <c r="B114" i="26"/>
  <c r="K113" i="26"/>
  <c r="L112" i="26"/>
  <c r="I112" i="26"/>
  <c r="H112" i="26"/>
  <c r="G112" i="26"/>
  <c r="F112" i="26"/>
  <c r="E112" i="26"/>
  <c r="D112" i="26"/>
  <c r="C112" i="26"/>
  <c r="B112" i="26"/>
  <c r="K111" i="26"/>
  <c r="L110" i="26"/>
  <c r="I110" i="26"/>
  <c r="H110" i="26"/>
  <c r="G110" i="26"/>
  <c r="F110" i="26"/>
  <c r="E110" i="26"/>
  <c r="D110" i="26"/>
  <c r="C110" i="26"/>
  <c r="B110" i="26"/>
  <c r="A108" i="26"/>
  <c r="J107" i="26"/>
  <c r="D101" i="26"/>
  <c r="C101" i="26"/>
  <c r="B101" i="26"/>
  <c r="K100" i="26"/>
  <c r="L99" i="26"/>
  <c r="I99" i="26"/>
  <c r="H99" i="26"/>
  <c r="G99" i="26"/>
  <c r="F99" i="26"/>
  <c r="E99" i="26"/>
  <c r="D99" i="26"/>
  <c r="C99" i="26"/>
  <c r="B99" i="26"/>
  <c r="K98" i="26"/>
  <c r="L97" i="26"/>
  <c r="I97" i="26"/>
  <c r="H97" i="26"/>
  <c r="G97" i="26"/>
  <c r="F97" i="26"/>
  <c r="E97" i="26"/>
  <c r="D97" i="26"/>
  <c r="C97" i="26"/>
  <c r="B97" i="26"/>
  <c r="K96" i="26"/>
  <c r="L95" i="26"/>
  <c r="I95" i="26"/>
  <c r="H95" i="26"/>
  <c r="G95" i="26"/>
  <c r="F95" i="26"/>
  <c r="E95" i="26"/>
  <c r="D95" i="26"/>
  <c r="C95" i="26"/>
  <c r="B95" i="26"/>
  <c r="A93" i="26"/>
  <c r="J92" i="26"/>
  <c r="D86" i="26"/>
  <c r="C86" i="26"/>
  <c r="B86" i="26"/>
  <c r="K85" i="26"/>
  <c r="L84" i="26"/>
  <c r="I84" i="26"/>
  <c r="H84" i="26"/>
  <c r="G84" i="26"/>
  <c r="F84" i="26"/>
  <c r="E84" i="26"/>
  <c r="D84" i="26"/>
  <c r="C84" i="26"/>
  <c r="B84" i="26"/>
  <c r="K83" i="26"/>
  <c r="L82" i="26"/>
  <c r="I82" i="26"/>
  <c r="H82" i="26"/>
  <c r="G82" i="26"/>
  <c r="F82" i="26"/>
  <c r="E82" i="26"/>
  <c r="D82" i="26"/>
  <c r="C82" i="26"/>
  <c r="B82" i="26"/>
  <c r="K81" i="26"/>
  <c r="L80" i="26"/>
  <c r="I80" i="26"/>
  <c r="H80" i="26"/>
  <c r="G80" i="26"/>
  <c r="F80" i="26"/>
  <c r="E80" i="26"/>
  <c r="D80" i="26"/>
  <c r="C80" i="26"/>
  <c r="B80" i="26"/>
  <c r="A78" i="26"/>
  <c r="J77" i="26"/>
  <c r="L71" i="26"/>
  <c r="D71" i="26"/>
  <c r="C71" i="26"/>
  <c r="B71" i="26"/>
  <c r="K70" i="26"/>
  <c r="L69" i="26"/>
  <c r="I69" i="26"/>
  <c r="H69" i="26"/>
  <c r="G69" i="26"/>
  <c r="F69" i="26"/>
  <c r="E69" i="26"/>
  <c r="D69" i="26"/>
  <c r="C69" i="26"/>
  <c r="B69" i="26"/>
  <c r="K68" i="26"/>
  <c r="L67" i="26"/>
  <c r="I67" i="26"/>
  <c r="H67" i="26"/>
  <c r="G67" i="26"/>
  <c r="F67" i="26"/>
  <c r="E67" i="26"/>
  <c r="D67" i="26"/>
  <c r="C67" i="26"/>
  <c r="B67" i="26"/>
  <c r="K66" i="26"/>
  <c r="L65" i="26"/>
  <c r="I65" i="26"/>
  <c r="H65" i="26"/>
  <c r="G65" i="26"/>
  <c r="F65" i="26"/>
  <c r="E65" i="26"/>
  <c r="D65" i="26"/>
  <c r="C65" i="26"/>
  <c r="B65" i="26"/>
  <c r="A63" i="26"/>
  <c r="J62" i="26"/>
  <c r="D56" i="26"/>
  <c r="C56" i="26"/>
  <c r="B56" i="26"/>
  <c r="K55" i="26"/>
  <c r="L54" i="26"/>
  <c r="I54" i="26"/>
  <c r="H54" i="26"/>
  <c r="G54" i="26"/>
  <c r="F54" i="26"/>
  <c r="E54" i="26"/>
  <c r="D54" i="26"/>
  <c r="C54" i="26"/>
  <c r="B54" i="26"/>
  <c r="K53" i="26"/>
  <c r="L52" i="26"/>
  <c r="I52" i="26"/>
  <c r="H52" i="26"/>
  <c r="G52" i="26"/>
  <c r="F52" i="26"/>
  <c r="E52" i="26"/>
  <c r="D52" i="26"/>
  <c r="C52" i="26"/>
  <c r="B52" i="26"/>
  <c r="K51" i="26"/>
  <c r="L50" i="26"/>
  <c r="I50" i="26"/>
  <c r="H50" i="26"/>
  <c r="G50" i="26"/>
  <c r="F50" i="26"/>
  <c r="E50" i="26"/>
  <c r="D50" i="26"/>
  <c r="C50" i="26"/>
  <c r="B50" i="26"/>
  <c r="A48" i="26"/>
  <c r="J47" i="26"/>
  <c r="K42" i="26"/>
  <c r="L41" i="26"/>
  <c r="I41" i="26"/>
  <c r="H41" i="26"/>
  <c r="G41" i="26"/>
  <c r="F41" i="26"/>
  <c r="E41" i="26"/>
  <c r="D41" i="26"/>
  <c r="C41" i="26"/>
  <c r="B41" i="26"/>
  <c r="K40" i="26"/>
  <c r="L39" i="26"/>
  <c r="I39" i="26"/>
  <c r="H39" i="26"/>
  <c r="G39" i="26"/>
  <c r="F39" i="26"/>
  <c r="E39" i="26"/>
  <c r="D39" i="26"/>
  <c r="C39" i="26"/>
  <c r="B39" i="26"/>
  <c r="K38" i="26"/>
  <c r="L37" i="26"/>
  <c r="I37" i="26"/>
  <c r="H37" i="26"/>
  <c r="G37" i="26"/>
  <c r="F37" i="26"/>
  <c r="E37" i="26"/>
  <c r="D37" i="26"/>
  <c r="C37" i="26"/>
  <c r="B37" i="26"/>
  <c r="K36" i="26"/>
  <c r="L35" i="26"/>
  <c r="I35" i="26"/>
  <c r="H35" i="26"/>
  <c r="G35" i="26"/>
  <c r="F35" i="26"/>
  <c r="E35" i="26"/>
  <c r="D35" i="26"/>
  <c r="C35" i="26"/>
  <c r="B35" i="26"/>
  <c r="A33" i="26"/>
  <c r="J32" i="26"/>
  <c r="D26" i="26"/>
  <c r="C26" i="26"/>
  <c r="B26" i="26"/>
  <c r="K25" i="26"/>
  <c r="L24" i="26"/>
  <c r="I24" i="26"/>
  <c r="H24" i="26"/>
  <c r="G24" i="26"/>
  <c r="F24" i="26"/>
  <c r="E24" i="26"/>
  <c r="D24" i="26"/>
  <c r="C24" i="26"/>
  <c r="B24" i="26"/>
  <c r="K23" i="26"/>
  <c r="L22" i="26"/>
  <c r="I22" i="26"/>
  <c r="H22" i="26"/>
  <c r="G22" i="26"/>
  <c r="F22" i="26"/>
  <c r="E22" i="26"/>
  <c r="D22" i="26"/>
  <c r="C22" i="26"/>
  <c r="B22" i="26"/>
  <c r="K21" i="26"/>
  <c r="L20" i="26"/>
  <c r="I20" i="26"/>
  <c r="H20" i="26"/>
  <c r="G20" i="26"/>
  <c r="F20" i="26"/>
  <c r="E20" i="26"/>
  <c r="D20" i="26"/>
  <c r="C20" i="26"/>
  <c r="B20" i="26"/>
  <c r="A18" i="26"/>
  <c r="J17" i="26"/>
  <c r="D11" i="26"/>
  <c r="C11" i="26"/>
  <c r="B11" i="26"/>
  <c r="K10" i="26"/>
  <c r="L9" i="26"/>
  <c r="I9" i="26"/>
  <c r="H9" i="26"/>
  <c r="G9" i="26"/>
  <c r="F9" i="26"/>
  <c r="E9" i="26"/>
  <c r="D9" i="26"/>
  <c r="C9" i="26"/>
  <c r="B9" i="26"/>
  <c r="K8" i="26"/>
  <c r="L7" i="26"/>
  <c r="I7" i="26"/>
  <c r="H7" i="26"/>
  <c r="G7" i="26"/>
  <c r="F7" i="26"/>
  <c r="E7" i="26"/>
  <c r="D7" i="26"/>
  <c r="C7" i="26"/>
  <c r="B7" i="26"/>
  <c r="K6" i="26"/>
  <c r="L5" i="26"/>
  <c r="F5" i="26"/>
  <c r="J5" i="26" s="1"/>
  <c r="J6" i="26" s="1"/>
  <c r="E5" i="26"/>
  <c r="D5" i="26"/>
  <c r="C5" i="26"/>
  <c r="B5" i="26"/>
  <c r="A3" i="26"/>
  <c r="J2" i="26"/>
  <c r="S50" i="35"/>
  <c r="Q50" i="35"/>
  <c r="AB49" i="35"/>
  <c r="AG49" i="35" s="1"/>
  <c r="S49" i="35"/>
  <c r="Q49" i="35"/>
  <c r="K49" i="35"/>
  <c r="AC49" i="35" s="1"/>
  <c r="AH49" i="35" s="1"/>
  <c r="AD49" i="35"/>
  <c r="AI49" i="35" s="1"/>
  <c r="S48" i="35"/>
  <c r="Q48" i="35"/>
  <c r="AB46" i="35"/>
  <c r="AG46" i="35" s="1"/>
  <c r="S46" i="35"/>
  <c r="Q46" i="35"/>
  <c r="K46" i="35"/>
  <c r="AC46" i="35" s="1"/>
  <c r="AH46" i="35" s="1"/>
  <c r="AD46" i="35"/>
  <c r="AI46" i="35" s="1"/>
  <c r="S43" i="35"/>
  <c r="Q43" i="35"/>
  <c r="AB42" i="35"/>
  <c r="AG42" i="35" s="1"/>
  <c r="S42" i="35"/>
  <c r="Q42" i="35"/>
  <c r="K42" i="35"/>
  <c r="AC42" i="35" s="1"/>
  <c r="AH42" i="35" s="1"/>
  <c r="H42" i="35"/>
  <c r="I42" i="35" s="1"/>
  <c r="S41" i="35"/>
  <c r="Q41" i="35"/>
  <c r="S40" i="35"/>
  <c r="Q40" i="35"/>
  <c r="AB39" i="35"/>
  <c r="AG39" i="35" s="1"/>
  <c r="S39" i="35"/>
  <c r="Q39" i="35"/>
  <c r="K39" i="35"/>
  <c r="AC39" i="35" s="1"/>
  <c r="AH39" i="35" s="1"/>
  <c r="AD39" i="35"/>
  <c r="AI39" i="35" s="1"/>
  <c r="S38" i="35"/>
  <c r="Q38" i="35"/>
  <c r="S37" i="35"/>
  <c r="Q37" i="35"/>
  <c r="AB36" i="35"/>
  <c r="AG36" i="35" s="1"/>
  <c r="S36" i="35"/>
  <c r="Q36" i="35"/>
  <c r="K36" i="35"/>
  <c r="AC36" i="35" s="1"/>
  <c r="AH36" i="35" s="1"/>
  <c r="H36" i="35"/>
  <c r="L36" i="35" s="1"/>
  <c r="AB35" i="35"/>
  <c r="AG35" i="35" s="1"/>
  <c r="S35" i="35"/>
  <c r="Q35" i="35"/>
  <c r="K35" i="35"/>
  <c r="AC35" i="35" s="1"/>
  <c r="AH35" i="35" s="1"/>
  <c r="L35" i="35"/>
  <c r="S34" i="35"/>
  <c r="Q34" i="35"/>
  <c r="AB33" i="35"/>
  <c r="AG33" i="35" s="1"/>
  <c r="S33" i="35"/>
  <c r="Q33" i="35"/>
  <c r="K33" i="35"/>
  <c r="AC33" i="35" s="1"/>
  <c r="AH33" i="35" s="1"/>
  <c r="L33" i="35"/>
  <c r="AB32" i="35"/>
  <c r="AG32" i="35" s="1"/>
  <c r="S32" i="35"/>
  <c r="Q32" i="35"/>
  <c r="K32" i="35"/>
  <c r="AC32" i="35" s="1"/>
  <c r="AH32" i="35" s="1"/>
  <c r="H32" i="35"/>
  <c r="AD32" i="35" s="1"/>
  <c r="AI32" i="35" s="1"/>
  <c r="S31" i="35"/>
  <c r="Q31" i="35"/>
  <c r="AB30" i="35"/>
  <c r="AG30" i="35" s="1"/>
  <c r="S30" i="35"/>
  <c r="Q30" i="35"/>
  <c r="K30" i="35"/>
  <c r="AC30" i="35" s="1"/>
  <c r="AH30" i="35" s="1"/>
  <c r="AD30" i="35"/>
  <c r="AI30" i="35" s="1"/>
  <c r="S29" i="35"/>
  <c r="Q29" i="35"/>
  <c r="AB28" i="35"/>
  <c r="AG28" i="35" s="1"/>
  <c r="S28" i="35"/>
  <c r="Q28" i="35"/>
  <c r="K28" i="35"/>
  <c r="AC28" i="35" s="1"/>
  <c r="AH28" i="35" s="1"/>
  <c r="L28" i="35"/>
  <c r="S21" i="35"/>
  <c r="Q21" i="35"/>
  <c r="S20" i="35"/>
  <c r="Q20" i="35"/>
  <c r="AB19" i="35"/>
  <c r="AG19" i="35" s="1"/>
  <c r="S19" i="35"/>
  <c r="Q19" i="35"/>
  <c r="K19" i="35"/>
  <c r="AC19" i="35" s="1"/>
  <c r="AH19" i="35" s="1"/>
  <c r="H19" i="35"/>
  <c r="I19" i="35" s="1"/>
  <c r="S18" i="35"/>
  <c r="Q18" i="35"/>
  <c r="AB17" i="35"/>
  <c r="AG17" i="35" s="1"/>
  <c r="S17" i="35"/>
  <c r="Q17" i="35"/>
  <c r="K17" i="35"/>
  <c r="AC17" i="35" s="1"/>
  <c r="AH17" i="35" s="1"/>
  <c r="G17" i="35"/>
  <c r="H17" i="35" s="1"/>
  <c r="S16" i="35"/>
  <c r="Q16" i="35"/>
  <c r="AB15" i="35"/>
  <c r="AG15" i="35" s="1"/>
  <c r="S15" i="35"/>
  <c r="Q15" i="35"/>
  <c r="K15" i="35"/>
  <c r="AC15" i="35" s="1"/>
  <c r="AH15" i="35" s="1"/>
  <c r="AD15" i="35"/>
  <c r="AI15" i="35" s="1"/>
  <c r="S14" i="35"/>
  <c r="Q14" i="35"/>
  <c r="AB13" i="35"/>
  <c r="AG13" i="35" s="1"/>
  <c r="S13" i="35"/>
  <c r="Q13" i="35"/>
  <c r="K13" i="35"/>
  <c r="AC13" i="35" s="1"/>
  <c r="AH13" i="35" s="1"/>
  <c r="H13" i="35"/>
  <c r="I13" i="35" s="1"/>
  <c r="S12" i="35"/>
  <c r="Q12" i="35"/>
  <c r="S11" i="35"/>
  <c r="Q11" i="35"/>
  <c r="AB10" i="35"/>
  <c r="AG10" i="35" s="1"/>
  <c r="S10" i="35"/>
  <c r="Q10" i="35"/>
  <c r="W10" i="35" s="1"/>
  <c r="K10" i="35"/>
  <c r="AC10" i="35" s="1"/>
  <c r="AH10" i="35" s="1"/>
  <c r="H10" i="35"/>
  <c r="AD10" i="35" s="1"/>
  <c r="AI10" i="35" s="1"/>
  <c r="AB36" i="12"/>
  <c r="S36" i="12"/>
  <c r="Q36" i="12"/>
  <c r="S35" i="12"/>
  <c r="Q35" i="12"/>
  <c r="K35" i="12"/>
  <c r="AC36" i="12" s="1"/>
  <c r="H35" i="12"/>
  <c r="I35" i="12" s="1"/>
  <c r="AB34" i="12"/>
  <c r="S34" i="12"/>
  <c r="W34" i="12" s="1"/>
  <c r="Q34" i="12"/>
  <c r="S33" i="12"/>
  <c r="Q33" i="12"/>
  <c r="S32" i="12"/>
  <c r="Q32" i="12"/>
  <c r="L32" i="12"/>
  <c r="K32" i="12"/>
  <c r="I32" i="12"/>
  <c r="H32" i="12"/>
  <c r="S31" i="12"/>
  <c r="Q31" i="12"/>
  <c r="AG30" i="12"/>
  <c r="S30" i="12"/>
  <c r="Q30" i="12"/>
  <c r="L30" i="12"/>
  <c r="K30" i="12"/>
  <c r="AH30" i="12" s="1"/>
  <c r="H30" i="12"/>
  <c r="I30" i="12" s="1"/>
  <c r="S29" i="12"/>
  <c r="Q29" i="12"/>
  <c r="S28" i="12"/>
  <c r="Q28" i="12"/>
  <c r="W28" i="12" s="1"/>
  <c r="S27" i="12"/>
  <c r="Q27" i="12"/>
  <c r="K27" i="12"/>
  <c r="H27" i="12"/>
  <c r="L27" i="12" s="1"/>
  <c r="AB26" i="12"/>
  <c r="S26" i="12"/>
  <c r="Q26" i="12"/>
  <c r="S25" i="12"/>
  <c r="Q25" i="12"/>
  <c r="K25" i="12"/>
  <c r="H25" i="12"/>
  <c r="I25" i="12" s="1"/>
  <c r="S24" i="12"/>
  <c r="Q24" i="12"/>
  <c r="S23" i="12"/>
  <c r="Q23" i="12"/>
  <c r="K23" i="12"/>
  <c r="G23" i="12"/>
  <c r="H23" i="12" s="1"/>
  <c r="L23" i="12" s="1"/>
  <c r="S21" i="12"/>
  <c r="Q21" i="12"/>
  <c r="S20" i="12"/>
  <c r="Q20" i="12"/>
  <c r="S19" i="12"/>
  <c r="Q19" i="12"/>
  <c r="S18" i="12"/>
  <c r="Q18" i="12"/>
  <c r="W18" i="12" s="1"/>
  <c r="K18" i="12"/>
  <c r="H18" i="12"/>
  <c r="L18" i="12" s="1"/>
  <c r="S17" i="12"/>
  <c r="Q17" i="12"/>
  <c r="S16" i="12"/>
  <c r="Q16" i="12"/>
  <c r="S15" i="12"/>
  <c r="Q15" i="12"/>
  <c r="S14" i="12"/>
  <c r="Q14" i="12"/>
  <c r="S13" i="12"/>
  <c r="Q13" i="12"/>
  <c r="K13" i="12"/>
  <c r="G13" i="12"/>
  <c r="H13" i="12" s="1"/>
  <c r="L13" i="12" s="1"/>
  <c r="X12" i="12"/>
  <c r="S11" i="12"/>
  <c r="Q11" i="12"/>
  <c r="AG10" i="12"/>
  <c r="AB10" i="12"/>
  <c r="S10" i="12"/>
  <c r="Q10" i="12"/>
  <c r="K10" i="12"/>
  <c r="AC10" i="12" s="1"/>
  <c r="AH10" i="12" s="1"/>
  <c r="H10" i="12"/>
  <c r="AD10" i="12" s="1"/>
  <c r="AI10" i="12" s="1"/>
  <c r="Z53" i="35" l="1"/>
  <c r="AE53" i="35" s="1"/>
  <c r="W16" i="35"/>
  <c r="W17" i="12"/>
  <c r="J686" i="26"/>
  <c r="M686" i="26" s="1"/>
  <c r="O686" i="26" s="1"/>
  <c r="L13" i="33"/>
  <c r="L14" i="33" s="1"/>
  <c r="O14" i="33" s="1"/>
  <c r="L103" i="33"/>
  <c r="L104" i="33" s="1"/>
  <c r="N197" i="33"/>
  <c r="P197" i="33" s="1"/>
  <c r="P189" i="33" s="1"/>
  <c r="Q189" i="33" s="1"/>
  <c r="N212" i="33"/>
  <c r="P212" i="33" s="1"/>
  <c r="P204" i="33" s="1"/>
  <c r="Q204" i="33" s="1"/>
  <c r="L206" i="33"/>
  <c r="L207" i="33" s="1"/>
  <c r="L343" i="26"/>
  <c r="M343" i="26" s="1"/>
  <c r="M335" i="26" s="1"/>
  <c r="C463" i="26"/>
  <c r="N455" i="26" s="1"/>
  <c r="L371" i="33"/>
  <c r="P371" i="33" s="1"/>
  <c r="L375" i="33"/>
  <c r="P375" i="33" s="1"/>
  <c r="Q375" i="33" s="1"/>
  <c r="L671" i="33"/>
  <c r="P671" i="33" s="1"/>
  <c r="L684" i="33"/>
  <c r="P684" i="33" s="1"/>
  <c r="Q684" i="33" s="1"/>
  <c r="L686" i="33"/>
  <c r="P686" i="33" s="1"/>
  <c r="L699" i="33"/>
  <c r="P699" i="33" s="1"/>
  <c r="Q699" i="33" s="1"/>
  <c r="L210" i="33"/>
  <c r="L211" i="33" s="1"/>
  <c r="N572" i="33"/>
  <c r="P572" i="33" s="1"/>
  <c r="P564" i="33" s="1"/>
  <c r="Q564" i="33" s="1"/>
  <c r="W30" i="12"/>
  <c r="L73" i="26"/>
  <c r="M73" i="26" s="1"/>
  <c r="M65" i="26" s="1"/>
  <c r="N302" i="33"/>
  <c r="P302" i="33" s="1"/>
  <c r="P294" i="33" s="1"/>
  <c r="Q294" i="33" s="1"/>
  <c r="L504" i="33"/>
  <c r="P504" i="33" s="1"/>
  <c r="Q504" i="33" s="1"/>
  <c r="L534" i="33"/>
  <c r="P534" i="33" s="1"/>
  <c r="R534" i="33" s="1"/>
  <c r="R542" i="33" s="1"/>
  <c r="D13" i="26"/>
  <c r="O5" i="26" s="1"/>
  <c r="D28" i="26"/>
  <c r="O20" i="26" s="1"/>
  <c r="L28" i="26"/>
  <c r="M28" i="26" s="1"/>
  <c r="M20" i="26" s="1"/>
  <c r="L163" i="26"/>
  <c r="M163" i="26" s="1"/>
  <c r="M155" i="26" s="1"/>
  <c r="L178" i="26"/>
  <c r="M178" i="26" s="1"/>
  <c r="M170" i="26" s="1"/>
  <c r="J230" i="26"/>
  <c r="J231" i="26" s="1"/>
  <c r="D268" i="26"/>
  <c r="O260" i="26" s="1"/>
  <c r="J279" i="26"/>
  <c r="J280" i="26" s="1"/>
  <c r="W16" i="12"/>
  <c r="X16" i="12" s="1"/>
  <c r="Y16" i="12" s="1"/>
  <c r="W19" i="12"/>
  <c r="W23" i="12"/>
  <c r="J39" i="26"/>
  <c r="J40" i="26" s="1"/>
  <c r="L148" i="26"/>
  <c r="M148" i="26" s="1"/>
  <c r="M140" i="26" s="1"/>
  <c r="J204" i="26"/>
  <c r="J205" i="26" s="1"/>
  <c r="N167" i="33"/>
  <c r="P167" i="33" s="1"/>
  <c r="P159" i="33" s="1"/>
  <c r="Q159" i="33" s="1"/>
  <c r="L478" i="33"/>
  <c r="P478" i="33" s="1"/>
  <c r="Q478" i="33" s="1"/>
  <c r="W10" i="12"/>
  <c r="W31" i="12"/>
  <c r="J9" i="26"/>
  <c r="J10" i="26" s="1"/>
  <c r="L253" i="33"/>
  <c r="L254" i="33" s="1"/>
  <c r="L296" i="33"/>
  <c r="L297" i="33" s="1"/>
  <c r="L414" i="33"/>
  <c r="P414" i="33" s="1"/>
  <c r="R414" i="33" s="1"/>
  <c r="L465" i="33"/>
  <c r="P465" i="33" s="1"/>
  <c r="W29" i="12"/>
  <c r="C28" i="26"/>
  <c r="N20" i="26" s="1"/>
  <c r="C73" i="26"/>
  <c r="N65" i="26" s="1"/>
  <c r="J215" i="26"/>
  <c r="J216" i="26" s="1"/>
  <c r="J264" i="26"/>
  <c r="J265" i="26" s="1"/>
  <c r="J277" i="26"/>
  <c r="J278" i="26" s="1"/>
  <c r="C283" i="26"/>
  <c r="N275" i="26" s="1"/>
  <c r="J307" i="26"/>
  <c r="J308" i="26" s="1"/>
  <c r="J339" i="26"/>
  <c r="J340" i="26" s="1"/>
  <c r="J352" i="26"/>
  <c r="J353" i="26" s="1"/>
  <c r="C358" i="26"/>
  <c r="N350" i="26" s="1"/>
  <c r="D403" i="26"/>
  <c r="O395" i="26" s="1"/>
  <c r="J442" i="26"/>
  <c r="J443" i="26" s="1"/>
  <c r="D448" i="26"/>
  <c r="O440" i="26" s="1"/>
  <c r="J489" i="26"/>
  <c r="M489" i="26" s="1"/>
  <c r="N489" i="26" s="1"/>
  <c r="J500" i="26"/>
  <c r="M500" i="26" s="1"/>
  <c r="N500" i="26" s="1"/>
  <c r="J620" i="26"/>
  <c r="M620" i="26" s="1"/>
  <c r="N620" i="26" s="1"/>
  <c r="J667" i="26"/>
  <c r="M667" i="26" s="1"/>
  <c r="N667" i="26" s="1"/>
  <c r="J680" i="26"/>
  <c r="M680" i="26" s="1"/>
  <c r="N680" i="26" s="1"/>
  <c r="N32" i="33"/>
  <c r="P32" i="33" s="1"/>
  <c r="P24" i="33" s="1"/>
  <c r="Q24" i="33" s="1"/>
  <c r="L114" i="33"/>
  <c r="L115" i="33" s="1"/>
  <c r="N137" i="33"/>
  <c r="P137" i="33" s="1"/>
  <c r="P129" i="33" s="1"/>
  <c r="Q129" i="33" s="1"/>
  <c r="L161" i="33"/>
  <c r="L162" i="33" s="1"/>
  <c r="L279" i="33"/>
  <c r="L280" i="33" s="1"/>
  <c r="L390" i="33"/>
  <c r="P390" i="33" s="1"/>
  <c r="R437" i="33"/>
  <c r="L519" i="33"/>
  <c r="P519" i="33" s="1"/>
  <c r="Q519" i="33" s="1"/>
  <c r="L568" i="33"/>
  <c r="L569" i="33" s="1"/>
  <c r="W24" i="12"/>
  <c r="L35" i="12"/>
  <c r="J52" i="26"/>
  <c r="J53" i="26" s="1"/>
  <c r="L253" i="26"/>
  <c r="M253" i="26" s="1"/>
  <c r="M245" i="26" s="1"/>
  <c r="J290" i="26"/>
  <c r="J291" i="26" s="1"/>
  <c r="L148" i="33"/>
  <c r="L149" i="33" s="1"/>
  <c r="L219" i="33"/>
  <c r="L220" i="33" s="1"/>
  <c r="L429" i="33"/>
  <c r="P429" i="33" s="1"/>
  <c r="Q429" i="33" s="1"/>
  <c r="L538" i="33"/>
  <c r="P538" i="33" s="1"/>
  <c r="Q538" i="33" s="1"/>
  <c r="L658" i="33"/>
  <c r="P658" i="33" s="1"/>
  <c r="Q658" i="33" s="1"/>
  <c r="L478" i="26"/>
  <c r="M478" i="26" s="1"/>
  <c r="M470" i="26" s="1"/>
  <c r="L701" i="33"/>
  <c r="P701" i="33" s="1"/>
  <c r="W25" i="12"/>
  <c r="W21" i="12"/>
  <c r="W33" i="12"/>
  <c r="C43" i="26"/>
  <c r="N35" i="26" s="1"/>
  <c r="J127" i="26"/>
  <c r="J128" i="26" s="1"/>
  <c r="D163" i="26"/>
  <c r="O155" i="26" s="1"/>
  <c r="D343" i="26"/>
  <c r="O335" i="26" s="1"/>
  <c r="J365" i="26"/>
  <c r="J366" i="26" s="1"/>
  <c r="L433" i="26"/>
  <c r="M433" i="26" s="1"/>
  <c r="M425" i="26" s="1"/>
  <c r="J485" i="26"/>
  <c r="M485" i="26" s="1"/>
  <c r="N485" i="26" s="1"/>
  <c r="J521" i="26"/>
  <c r="M521" i="26" s="1"/>
  <c r="O521" i="26" s="1"/>
  <c r="O523" i="26" s="1"/>
  <c r="J532" i="26"/>
  <c r="M532" i="26" s="1"/>
  <c r="N532" i="26" s="1"/>
  <c r="J534" i="26"/>
  <c r="M534" i="26" s="1"/>
  <c r="N534" i="26" s="1"/>
  <c r="J592" i="26"/>
  <c r="M592" i="26" s="1"/>
  <c r="J654" i="26"/>
  <c r="M654" i="26" s="1"/>
  <c r="N654" i="26" s="1"/>
  <c r="J669" i="26"/>
  <c r="M669" i="26" s="1"/>
  <c r="N669" i="26" s="1"/>
  <c r="L174" i="33"/>
  <c r="L175" i="33" s="1"/>
  <c r="L221" i="33"/>
  <c r="L222" i="33" s="1"/>
  <c r="L234" i="33"/>
  <c r="L235" i="33" s="1"/>
  <c r="L240" i="33"/>
  <c r="L241" i="33" s="1"/>
  <c r="L433" i="33"/>
  <c r="P433" i="33" s="1"/>
  <c r="Q433" i="33" s="1"/>
  <c r="L525" i="33"/>
  <c r="P525" i="33" s="1"/>
  <c r="R525" i="33" s="1"/>
  <c r="R527" i="33" s="1"/>
  <c r="L641" i="33"/>
  <c r="P641" i="33" s="1"/>
  <c r="W14" i="12"/>
  <c r="W11" i="12"/>
  <c r="W15" i="12"/>
  <c r="W36" i="12"/>
  <c r="D43" i="26"/>
  <c r="O35" i="26" s="1"/>
  <c r="L43" i="26"/>
  <c r="M43" i="26" s="1"/>
  <c r="M35" i="26" s="1"/>
  <c r="C88" i="26"/>
  <c r="N80" i="26" s="1"/>
  <c r="J219" i="26"/>
  <c r="J220" i="26" s="1"/>
  <c r="J232" i="26"/>
  <c r="J233" i="26" s="1"/>
  <c r="J249" i="26"/>
  <c r="J250" i="26" s="1"/>
  <c r="N245" i="26"/>
  <c r="J322" i="26"/>
  <c r="J323" i="26" s="1"/>
  <c r="C328" i="26"/>
  <c r="N320" i="26" s="1"/>
  <c r="J335" i="26"/>
  <c r="J336" i="26" s="1"/>
  <c r="J356" i="26"/>
  <c r="J357" i="26" s="1"/>
  <c r="J369" i="26"/>
  <c r="J370" i="26" s="1"/>
  <c r="L403" i="26"/>
  <c r="M403" i="26" s="1"/>
  <c r="M395" i="26" s="1"/>
  <c r="J401" i="26"/>
  <c r="J402" i="26" s="1"/>
  <c r="L418" i="26"/>
  <c r="M418" i="26" s="1"/>
  <c r="M410" i="26" s="1"/>
  <c r="C433" i="26"/>
  <c r="N425" i="26" s="1"/>
  <c r="J459" i="26"/>
  <c r="J460" i="26" s="1"/>
  <c r="J472" i="26"/>
  <c r="J473" i="26" s="1"/>
  <c r="J519" i="26"/>
  <c r="M519" i="26" s="1"/>
  <c r="N519" i="26" s="1"/>
  <c r="J530" i="26"/>
  <c r="M530" i="26" s="1"/>
  <c r="O530" i="26" s="1"/>
  <c r="O538" i="26" s="1"/>
  <c r="N107" i="33"/>
  <c r="P107" i="33" s="1"/>
  <c r="P99" i="33" s="1"/>
  <c r="Q99" i="33" s="1"/>
  <c r="L165" i="33"/>
  <c r="L166" i="33" s="1"/>
  <c r="N257" i="33"/>
  <c r="P257" i="33" s="1"/>
  <c r="P249" i="33" s="1"/>
  <c r="Q249" i="33" s="1"/>
  <c r="L399" i="33"/>
  <c r="P399" i="33" s="1"/>
  <c r="R399" i="33" s="1"/>
  <c r="R407" i="33" s="1"/>
  <c r="L508" i="33"/>
  <c r="P508" i="33" s="1"/>
  <c r="R508" i="33" s="1"/>
  <c r="R557" i="33"/>
  <c r="X34" i="12"/>
  <c r="Y34" i="12" s="1"/>
  <c r="AC34" i="12" s="1"/>
  <c r="AH32" i="12" s="1"/>
  <c r="C58" i="26"/>
  <c r="N50" i="26" s="1"/>
  <c r="D133" i="26"/>
  <c r="O125" i="26" s="1"/>
  <c r="J354" i="26"/>
  <c r="J355" i="26" s="1"/>
  <c r="L373" i="26"/>
  <c r="M373" i="26" s="1"/>
  <c r="M365" i="26" s="1"/>
  <c r="C403" i="26"/>
  <c r="N395" i="26" s="1"/>
  <c r="L356" i="33"/>
  <c r="P356" i="33" s="1"/>
  <c r="R356" i="33" s="1"/>
  <c r="L476" i="33"/>
  <c r="P476" i="33" s="1"/>
  <c r="Q476" i="33" s="1"/>
  <c r="L491" i="33"/>
  <c r="P491" i="33" s="1"/>
  <c r="R491" i="33" s="1"/>
  <c r="J24" i="26"/>
  <c r="J25" i="26" s="1"/>
  <c r="J80" i="26"/>
  <c r="J81" i="26" s="1"/>
  <c r="J99" i="26"/>
  <c r="J100" i="26" s="1"/>
  <c r="J125" i="26"/>
  <c r="J126" i="26" s="1"/>
  <c r="D193" i="26"/>
  <c r="O185" i="26" s="1"/>
  <c r="J221" i="26"/>
  <c r="J222" i="26" s="1"/>
  <c r="J305" i="26"/>
  <c r="J306" i="26" s="1"/>
  <c r="J324" i="26"/>
  <c r="J325" i="26" s="1"/>
  <c r="J350" i="26"/>
  <c r="J351" i="26" s="1"/>
  <c r="L28" i="33"/>
  <c r="L29" i="33" s="1"/>
  <c r="L403" i="33"/>
  <c r="P403" i="33" s="1"/>
  <c r="Q403" i="33" s="1"/>
  <c r="L459" i="33"/>
  <c r="P459" i="33" s="1"/>
  <c r="Q459" i="33" s="1"/>
  <c r="L461" i="33"/>
  <c r="P461" i="33" s="1"/>
  <c r="Q461" i="33" s="1"/>
  <c r="L463" i="33"/>
  <c r="P463" i="33" s="1"/>
  <c r="L474" i="33"/>
  <c r="P474" i="33" s="1"/>
  <c r="Q474" i="33" s="1"/>
  <c r="L495" i="33"/>
  <c r="P495" i="33" s="1"/>
  <c r="R495" i="33" s="1"/>
  <c r="J50" i="26"/>
  <c r="J51" i="26" s="1"/>
  <c r="J69" i="26"/>
  <c r="J70" i="26" s="1"/>
  <c r="C148" i="26"/>
  <c r="N140" i="26" s="1"/>
  <c r="D223" i="26"/>
  <c r="O215" i="26" s="1"/>
  <c r="L238" i="26"/>
  <c r="M238" i="26" s="1"/>
  <c r="M230" i="26" s="1"/>
  <c r="L283" i="26"/>
  <c r="M283" i="26" s="1"/>
  <c r="M275" i="26" s="1"/>
  <c r="J294" i="26"/>
  <c r="J295" i="26" s="1"/>
  <c r="L328" i="26"/>
  <c r="M328" i="26" s="1"/>
  <c r="M320" i="26" s="1"/>
  <c r="J397" i="26"/>
  <c r="J398" i="26" s="1"/>
  <c r="J455" i="26"/>
  <c r="J456" i="26" s="1"/>
  <c r="J474" i="26"/>
  <c r="J475" i="26" s="1"/>
  <c r="J491" i="26"/>
  <c r="M491" i="26" s="1"/>
  <c r="O491" i="26" s="1"/>
  <c r="J502" i="26"/>
  <c r="M502" i="26" s="1"/>
  <c r="N502" i="26" s="1"/>
  <c r="J504" i="26"/>
  <c r="M504" i="26" s="1"/>
  <c r="O504" i="26" s="1"/>
  <c r="J515" i="26"/>
  <c r="M515" i="26" s="1"/>
  <c r="N515" i="26" s="1"/>
  <c r="L60" i="33"/>
  <c r="P60" i="33" s="1"/>
  <c r="L420" i="33"/>
  <c r="P420" i="33" s="1"/>
  <c r="R420" i="33" s="1"/>
  <c r="L521" i="33"/>
  <c r="P521" i="33" s="1"/>
  <c r="Q521" i="33" s="1"/>
  <c r="D73" i="26"/>
  <c r="O65" i="26" s="1"/>
  <c r="C373" i="26"/>
  <c r="N365" i="26" s="1"/>
  <c r="J20" i="26"/>
  <c r="J21" i="26" s="1"/>
  <c r="D103" i="26"/>
  <c r="O95" i="26" s="1"/>
  <c r="J371" i="26"/>
  <c r="J372" i="26" s="1"/>
  <c r="W26" i="12"/>
  <c r="X26" i="12" s="1"/>
  <c r="Y26" i="12" s="1"/>
  <c r="AC26" i="12" s="1"/>
  <c r="AH25" i="12" s="1"/>
  <c r="L133" i="26"/>
  <c r="M133" i="26" s="1"/>
  <c r="M125" i="26" s="1"/>
  <c r="D283" i="26"/>
  <c r="O275" i="26" s="1"/>
  <c r="J292" i="26"/>
  <c r="J293" i="26" s="1"/>
  <c r="C298" i="26"/>
  <c r="N290" i="26" s="1"/>
  <c r="L298" i="26"/>
  <c r="M298" i="26" s="1"/>
  <c r="M290" i="26" s="1"/>
  <c r="L358" i="26"/>
  <c r="M358" i="26" s="1"/>
  <c r="M350" i="26" s="1"/>
  <c r="J399" i="26"/>
  <c r="J400" i="26" s="1"/>
  <c r="J410" i="26"/>
  <c r="J411" i="26" s="1"/>
  <c r="J440" i="26"/>
  <c r="J441" i="26" s="1"/>
  <c r="J476" i="26"/>
  <c r="J477" i="26" s="1"/>
  <c r="O508" i="26"/>
  <c r="N538" i="26"/>
  <c r="J536" i="26"/>
  <c r="M536" i="26" s="1"/>
  <c r="J560" i="26"/>
  <c r="J561" i="26" s="1"/>
  <c r="J609" i="26"/>
  <c r="M609" i="26" s="1"/>
  <c r="N609" i="26" s="1"/>
  <c r="J641" i="26"/>
  <c r="M641" i="26" s="1"/>
  <c r="O641" i="26" s="1"/>
  <c r="J656" i="26"/>
  <c r="M656" i="26" s="1"/>
  <c r="O656" i="26" s="1"/>
  <c r="J695" i="26"/>
  <c r="M695" i="26" s="1"/>
  <c r="N695" i="26" s="1"/>
  <c r="L9" i="33"/>
  <c r="L10" i="33" s="1"/>
  <c r="O10" i="33" s="1"/>
  <c r="L58" i="33"/>
  <c r="P58" i="33" s="1"/>
  <c r="L88" i="33"/>
  <c r="L89" i="33" s="1"/>
  <c r="L163" i="33"/>
  <c r="L164" i="33" s="1"/>
  <c r="L268" i="33"/>
  <c r="L269" i="33" s="1"/>
  <c r="L311" i="33"/>
  <c r="L312" i="33" s="1"/>
  <c r="L328" i="33"/>
  <c r="P328" i="33" s="1"/>
  <c r="Q328" i="33" s="1"/>
  <c r="L345" i="33"/>
  <c r="P345" i="33" s="1"/>
  <c r="L388" i="33"/>
  <c r="P388" i="33" s="1"/>
  <c r="Q388" i="33" s="1"/>
  <c r="L405" i="33"/>
  <c r="P405" i="33" s="1"/>
  <c r="Q405" i="33" s="1"/>
  <c r="J41" i="26"/>
  <c r="J42" i="26" s="1"/>
  <c r="W20" i="12"/>
  <c r="J65" i="26"/>
  <c r="J66" i="26" s="1"/>
  <c r="J82" i="26"/>
  <c r="J83" i="26" s="1"/>
  <c r="D118" i="26"/>
  <c r="O110" i="26" s="1"/>
  <c r="J129" i="26"/>
  <c r="J130" i="26" s="1"/>
  <c r="D373" i="26"/>
  <c r="O365" i="26" s="1"/>
  <c r="C103" i="26"/>
  <c r="N95" i="26" s="1"/>
  <c r="J114" i="26"/>
  <c r="J115" i="26" s="1"/>
  <c r="D178" i="26"/>
  <c r="O170" i="26" s="1"/>
  <c r="C193" i="26"/>
  <c r="N185" i="26" s="1"/>
  <c r="W32" i="12"/>
  <c r="X32" i="12" s="1"/>
  <c r="Y32" i="12" s="1"/>
  <c r="L13" i="26"/>
  <c r="M13" i="26" s="1"/>
  <c r="M5" i="26" s="1"/>
  <c r="J22" i="26"/>
  <c r="J23" i="26" s="1"/>
  <c r="J37" i="26"/>
  <c r="J38" i="26" s="1"/>
  <c r="D148" i="26"/>
  <c r="O140" i="26" s="1"/>
  <c r="J174" i="26"/>
  <c r="J175" i="26" s="1"/>
  <c r="L193" i="26"/>
  <c r="M193" i="26" s="1"/>
  <c r="M185" i="26" s="1"/>
  <c r="J217" i="26"/>
  <c r="J218" i="26" s="1"/>
  <c r="C223" i="26"/>
  <c r="N215" i="26" s="1"/>
  <c r="C238" i="26"/>
  <c r="N230" i="26" s="1"/>
  <c r="J262" i="26"/>
  <c r="J263" i="26" s="1"/>
  <c r="J275" i="26"/>
  <c r="J276" i="26" s="1"/>
  <c r="C313" i="26"/>
  <c r="N305" i="26" s="1"/>
  <c r="J320" i="26"/>
  <c r="J321" i="26" s="1"/>
  <c r="J326" i="26"/>
  <c r="J327" i="26" s="1"/>
  <c r="J337" i="26"/>
  <c r="J338" i="26" s="1"/>
  <c r="C343" i="26"/>
  <c r="N335" i="26" s="1"/>
  <c r="C388" i="26"/>
  <c r="N380" i="26" s="1"/>
  <c r="L388" i="26"/>
  <c r="M388" i="26" s="1"/>
  <c r="M380" i="26" s="1"/>
  <c r="J429" i="26"/>
  <c r="J430" i="26" s="1"/>
  <c r="J487" i="26"/>
  <c r="M487" i="26" s="1"/>
  <c r="O487" i="26" s="1"/>
  <c r="J506" i="26"/>
  <c r="M506" i="26" s="1"/>
  <c r="N506" i="26" s="1"/>
  <c r="N508" i="26" s="1"/>
  <c r="J517" i="26"/>
  <c r="M517" i="26" s="1"/>
  <c r="N517" i="26" s="1"/>
  <c r="J547" i="26"/>
  <c r="M547" i="26" s="1"/>
  <c r="N547" i="26" s="1"/>
  <c r="J566" i="26"/>
  <c r="J567" i="26" s="1"/>
  <c r="J624" i="26"/>
  <c r="M624" i="26" s="1"/>
  <c r="N624" i="26" s="1"/>
  <c r="J635" i="26"/>
  <c r="M635" i="26" s="1"/>
  <c r="N635" i="26" s="1"/>
  <c r="J671" i="26"/>
  <c r="M671" i="26" s="1"/>
  <c r="O671" i="26" s="1"/>
  <c r="L24" i="33"/>
  <c r="L25" i="33" s="1"/>
  <c r="L39" i="33"/>
  <c r="L40" i="33" s="1"/>
  <c r="L101" i="33"/>
  <c r="L102" i="33" s="1"/>
  <c r="L176" i="33"/>
  <c r="L177" i="33" s="1"/>
  <c r="L189" i="33"/>
  <c r="L190" i="33" s="1"/>
  <c r="N242" i="33"/>
  <c r="P242" i="33" s="1"/>
  <c r="P234" i="33" s="1"/>
  <c r="Q234" i="33" s="1"/>
  <c r="L255" i="33"/>
  <c r="L256" i="33" s="1"/>
  <c r="L330" i="33"/>
  <c r="P330" i="33" s="1"/>
  <c r="R330" i="33" s="1"/>
  <c r="L369" i="33"/>
  <c r="P369" i="33" s="1"/>
  <c r="R369" i="33" s="1"/>
  <c r="L489" i="33"/>
  <c r="P489" i="33" s="1"/>
  <c r="Q489" i="33" s="1"/>
  <c r="L628" i="33"/>
  <c r="P628" i="33" s="1"/>
  <c r="Q628" i="33" s="1"/>
  <c r="L688" i="33"/>
  <c r="P688" i="33" s="1"/>
  <c r="Q688" i="33" s="1"/>
  <c r="C178" i="26"/>
  <c r="N170" i="26" s="1"/>
  <c r="D208" i="26"/>
  <c r="O200" i="26" s="1"/>
  <c r="D388" i="26"/>
  <c r="O380" i="26" s="1"/>
  <c r="J395" i="26"/>
  <c r="J396" i="26" s="1"/>
  <c r="J412" i="26"/>
  <c r="J413" i="26" s="1"/>
  <c r="J457" i="26"/>
  <c r="J458" i="26" s="1"/>
  <c r="L118" i="26"/>
  <c r="M118" i="26" s="1"/>
  <c r="M110" i="26" s="1"/>
  <c r="J427" i="26"/>
  <c r="J428" i="26" s="1"/>
  <c r="J54" i="26"/>
  <c r="J55" i="26" s="1"/>
  <c r="J95" i="26"/>
  <c r="J96" i="26" s="1"/>
  <c r="W13" i="12"/>
  <c r="C13" i="26"/>
  <c r="N5" i="26" s="1"/>
  <c r="D58" i="26"/>
  <c r="O50" i="26" s="1"/>
  <c r="J67" i="26"/>
  <c r="J68" i="26" s="1"/>
  <c r="L88" i="26"/>
  <c r="M88" i="26" s="1"/>
  <c r="M80" i="26" s="1"/>
  <c r="J84" i="26"/>
  <c r="J85" i="26" s="1"/>
  <c r="J97" i="26"/>
  <c r="J98" i="26" s="1"/>
  <c r="L103" i="26"/>
  <c r="M103" i="26" s="1"/>
  <c r="M95" i="26" s="1"/>
  <c r="J144" i="26"/>
  <c r="J145" i="26" s="1"/>
  <c r="D238" i="26"/>
  <c r="O230" i="26" s="1"/>
  <c r="J247" i="26"/>
  <c r="J248" i="26" s="1"/>
  <c r="D313" i="26"/>
  <c r="O305" i="26" s="1"/>
  <c r="D358" i="26"/>
  <c r="O350" i="26" s="1"/>
  <c r="J384" i="26"/>
  <c r="J385" i="26" s="1"/>
  <c r="C418" i="26"/>
  <c r="N410" i="26" s="1"/>
  <c r="C448" i="26"/>
  <c r="N440" i="26" s="1"/>
  <c r="C478" i="26"/>
  <c r="N470" i="26" s="1"/>
  <c r="J564" i="26"/>
  <c r="J565" i="26" s="1"/>
  <c r="J577" i="26"/>
  <c r="M577" i="26" s="1"/>
  <c r="J639" i="26"/>
  <c r="M639" i="26" s="1"/>
  <c r="N639" i="26" s="1"/>
  <c r="J650" i="26"/>
  <c r="M650" i="26" s="1"/>
  <c r="N650" i="26" s="1"/>
  <c r="L11" i="33"/>
  <c r="L12" i="33" s="1"/>
  <c r="L116" i="33"/>
  <c r="L117" i="33" s="1"/>
  <c r="L129" i="33"/>
  <c r="L130" i="33" s="1"/>
  <c r="L208" i="33"/>
  <c r="L209" i="33" s="1"/>
  <c r="L270" i="33"/>
  <c r="L271" i="33" s="1"/>
  <c r="L313" i="33"/>
  <c r="L314" i="33" s="1"/>
  <c r="L373" i="33"/>
  <c r="P373" i="33" s="1"/>
  <c r="Q373" i="33" s="1"/>
  <c r="R467" i="33"/>
  <c r="L549" i="33"/>
  <c r="P549" i="33" s="1"/>
  <c r="Q549" i="33" s="1"/>
  <c r="L551" i="33"/>
  <c r="P551" i="33" s="1"/>
  <c r="Q551" i="33" s="1"/>
  <c r="L553" i="33"/>
  <c r="P553" i="33" s="1"/>
  <c r="L566" i="33"/>
  <c r="L567" i="33" s="1"/>
  <c r="L585" i="33"/>
  <c r="P585" i="33" s="1"/>
  <c r="R585" i="33" s="1"/>
  <c r="L643" i="33"/>
  <c r="P643" i="33" s="1"/>
  <c r="Q643" i="33" s="1"/>
  <c r="L506" i="33"/>
  <c r="P506" i="33" s="1"/>
  <c r="Q506" i="33" s="1"/>
  <c r="L536" i="33"/>
  <c r="P536" i="33" s="1"/>
  <c r="Q536" i="33" s="1"/>
  <c r="Q542" i="33" s="1"/>
  <c r="L555" i="33"/>
  <c r="P555" i="33" s="1"/>
  <c r="L600" i="33"/>
  <c r="P600" i="33" s="1"/>
  <c r="R600" i="33" s="1"/>
  <c r="L690" i="33"/>
  <c r="P690" i="33" s="1"/>
  <c r="R690" i="33" s="1"/>
  <c r="R422" i="33"/>
  <c r="W27" i="12"/>
  <c r="X27" i="12" s="1"/>
  <c r="Y27" i="12" s="1"/>
  <c r="W35" i="12"/>
  <c r="X35" i="12" s="1"/>
  <c r="Y35" i="12" s="1"/>
  <c r="J7" i="26"/>
  <c r="J8" i="26" s="1"/>
  <c r="J35" i="26"/>
  <c r="J36" i="26" s="1"/>
  <c r="L58" i="26"/>
  <c r="M58" i="26" s="1"/>
  <c r="M50" i="26" s="1"/>
  <c r="D88" i="26"/>
  <c r="O80" i="26" s="1"/>
  <c r="J110" i="26"/>
  <c r="J111" i="26" s="1"/>
  <c r="C118" i="26"/>
  <c r="N110" i="26" s="1"/>
  <c r="C133" i="26"/>
  <c r="N125" i="26" s="1"/>
  <c r="C163" i="26"/>
  <c r="N155" i="26" s="1"/>
  <c r="J189" i="26"/>
  <c r="J190" i="26" s="1"/>
  <c r="J202" i="26"/>
  <c r="J203" i="26" s="1"/>
  <c r="C208" i="26"/>
  <c r="N200" i="26" s="1"/>
  <c r="L208" i="26"/>
  <c r="M208" i="26" s="1"/>
  <c r="M200" i="26" s="1"/>
  <c r="C268" i="26"/>
  <c r="N260" i="26" s="1"/>
  <c r="D328" i="26"/>
  <c r="O320" i="26" s="1"/>
  <c r="J414" i="26"/>
  <c r="J415" i="26" s="1"/>
  <c r="D433" i="26"/>
  <c r="O425" i="26" s="1"/>
  <c r="J444" i="26"/>
  <c r="J445" i="26" s="1"/>
  <c r="J461" i="26"/>
  <c r="J462" i="26" s="1"/>
  <c r="J545" i="26"/>
  <c r="M545" i="26" s="1"/>
  <c r="N545" i="26" s="1"/>
  <c r="J562" i="26"/>
  <c r="J563" i="26" s="1"/>
  <c r="J581" i="26"/>
  <c r="M581" i="26" s="1"/>
  <c r="O581" i="26" s="1"/>
  <c r="J607" i="26"/>
  <c r="M607" i="26" s="1"/>
  <c r="N607" i="26" s="1"/>
  <c r="J699" i="26"/>
  <c r="M699" i="26" s="1"/>
  <c r="N699" i="26" s="1"/>
  <c r="N17" i="33"/>
  <c r="P17" i="33" s="1"/>
  <c r="P9" i="33" s="1"/>
  <c r="R279" i="33" s="1"/>
  <c r="R62" i="33"/>
  <c r="L251" i="33"/>
  <c r="L252" i="33" s="1"/>
  <c r="L339" i="33"/>
  <c r="P339" i="33" s="1"/>
  <c r="Q339" i="33" s="1"/>
  <c r="Q347" i="33" s="1"/>
  <c r="L354" i="33"/>
  <c r="P354" i="33" s="1"/>
  <c r="R354" i="33" s="1"/>
  <c r="L444" i="33"/>
  <c r="P444" i="33" s="1"/>
  <c r="Q444" i="33" s="1"/>
  <c r="Q452" i="33" s="1"/>
  <c r="L493" i="33"/>
  <c r="P493" i="33" s="1"/>
  <c r="Q493" i="33" s="1"/>
  <c r="L523" i="33"/>
  <c r="P523" i="33" s="1"/>
  <c r="Q523" i="33" s="1"/>
  <c r="L579" i="33"/>
  <c r="P579" i="33" s="1"/>
  <c r="Q579" i="33" s="1"/>
  <c r="L581" i="33"/>
  <c r="P581" i="33" s="1"/>
  <c r="R581" i="33" s="1"/>
  <c r="R587" i="33" s="1"/>
  <c r="L615" i="33"/>
  <c r="P615" i="33" s="1"/>
  <c r="R615" i="33" s="1"/>
  <c r="L669" i="33"/>
  <c r="P669" i="33" s="1"/>
  <c r="Q669" i="33" s="1"/>
  <c r="L463" i="26"/>
  <c r="M463" i="26" s="1"/>
  <c r="M455" i="26" s="1"/>
  <c r="J575" i="26"/>
  <c r="M575" i="26" s="1"/>
  <c r="N575" i="26" s="1"/>
  <c r="J596" i="26"/>
  <c r="M596" i="26" s="1"/>
  <c r="O596" i="26" s="1"/>
  <c r="J622" i="26"/>
  <c r="M622" i="26" s="1"/>
  <c r="N622" i="26" s="1"/>
  <c r="J701" i="26"/>
  <c r="M701" i="26" s="1"/>
  <c r="O701" i="26" s="1"/>
  <c r="L15" i="33"/>
  <c r="L16" i="33" s="1"/>
  <c r="L144" i="33"/>
  <c r="L145" i="33" s="1"/>
  <c r="N182" i="33"/>
  <c r="P182" i="33" s="1"/>
  <c r="P174" i="33" s="1"/>
  <c r="Q174" i="33" s="1"/>
  <c r="L180" i="33"/>
  <c r="L181" i="33" s="1"/>
  <c r="L193" i="33"/>
  <c r="L194" i="33" s="1"/>
  <c r="L223" i="33"/>
  <c r="L224" i="33" s="1"/>
  <c r="N272" i="33"/>
  <c r="P272" i="33" s="1"/>
  <c r="P264" i="33" s="1"/>
  <c r="Q264" i="33" s="1"/>
  <c r="N287" i="33"/>
  <c r="P287" i="33" s="1"/>
  <c r="P279" i="33" s="1"/>
  <c r="Q279" i="33" s="1"/>
  <c r="N317" i="33"/>
  <c r="P317" i="33" s="1"/>
  <c r="P309" i="33" s="1"/>
  <c r="Q309" i="33" s="1"/>
  <c r="L341" i="33"/>
  <c r="P341" i="33" s="1"/>
  <c r="R341" i="33" s="1"/>
  <c r="R347" i="33" s="1"/>
  <c r="L343" i="33"/>
  <c r="P343" i="33" s="1"/>
  <c r="L360" i="33"/>
  <c r="P360" i="33" s="1"/>
  <c r="Q360" i="33" s="1"/>
  <c r="L386" i="33"/>
  <c r="P386" i="33" s="1"/>
  <c r="R386" i="33" s="1"/>
  <c r="R392" i="33" s="1"/>
  <c r="L401" i="33"/>
  <c r="P401" i="33" s="1"/>
  <c r="Q401" i="33" s="1"/>
  <c r="L431" i="33"/>
  <c r="P431" i="33" s="1"/>
  <c r="Q431" i="33" s="1"/>
  <c r="Q437" i="33" s="1"/>
  <c r="L446" i="33"/>
  <c r="P446" i="33" s="1"/>
  <c r="R446" i="33" s="1"/>
  <c r="L583" i="33"/>
  <c r="P583" i="33" s="1"/>
  <c r="Q583" i="33" s="1"/>
  <c r="L594" i="33"/>
  <c r="P594" i="33" s="1"/>
  <c r="Q594" i="33" s="1"/>
  <c r="L596" i="33"/>
  <c r="P596" i="33" s="1"/>
  <c r="L630" i="33"/>
  <c r="P630" i="33" s="1"/>
  <c r="R630" i="33" s="1"/>
  <c r="O553" i="26"/>
  <c r="J551" i="26"/>
  <c r="M551" i="26" s="1"/>
  <c r="J579" i="26"/>
  <c r="M579" i="26" s="1"/>
  <c r="N579" i="26" s="1"/>
  <c r="J590" i="26"/>
  <c r="M590" i="26" s="1"/>
  <c r="N590" i="26" s="1"/>
  <c r="J611" i="26"/>
  <c r="M611" i="26" s="1"/>
  <c r="O611" i="26" s="1"/>
  <c r="J637" i="26"/>
  <c r="M637" i="26" s="1"/>
  <c r="N637" i="26" s="1"/>
  <c r="J682" i="26"/>
  <c r="M682" i="26" s="1"/>
  <c r="J684" i="26"/>
  <c r="M684" i="26" s="1"/>
  <c r="N684" i="26" s="1"/>
  <c r="L26" i="33"/>
  <c r="L27" i="33" s="1"/>
  <c r="N77" i="33"/>
  <c r="P77" i="33" s="1"/>
  <c r="P69" i="33" s="1"/>
  <c r="Q69" i="33" s="1"/>
  <c r="L120" i="33"/>
  <c r="L121" i="33" s="1"/>
  <c r="L131" i="33"/>
  <c r="L132" i="33" s="1"/>
  <c r="N152" i="33"/>
  <c r="P152" i="33" s="1"/>
  <c r="P144" i="33" s="1"/>
  <c r="Q144" i="33" s="1"/>
  <c r="L264" i="33"/>
  <c r="L265" i="33" s="1"/>
  <c r="L281" i="33"/>
  <c r="L282" i="33" s="1"/>
  <c r="L309" i="33"/>
  <c r="L310" i="33" s="1"/>
  <c r="L324" i="33"/>
  <c r="P324" i="33" s="1"/>
  <c r="Q324" i="33" s="1"/>
  <c r="L358" i="33"/>
  <c r="P358" i="33" s="1"/>
  <c r="Q358" i="33" s="1"/>
  <c r="L384" i="33"/>
  <c r="P384" i="33" s="1"/>
  <c r="Q384" i="33" s="1"/>
  <c r="Q392" i="33" s="1"/>
  <c r="L418" i="33"/>
  <c r="P418" i="33" s="1"/>
  <c r="Q418" i="33" s="1"/>
  <c r="Q422" i="33" s="1"/>
  <c r="L448" i="33"/>
  <c r="P448" i="33" s="1"/>
  <c r="R448" i="33" s="1"/>
  <c r="L480" i="33"/>
  <c r="P480" i="33" s="1"/>
  <c r="R480" i="33" s="1"/>
  <c r="R482" i="33" s="1"/>
  <c r="L510" i="33"/>
  <c r="P510" i="33" s="1"/>
  <c r="Q510" i="33" s="1"/>
  <c r="L540" i="33"/>
  <c r="P540" i="33" s="1"/>
  <c r="L598" i="33"/>
  <c r="P598" i="33" s="1"/>
  <c r="Q598" i="33" s="1"/>
  <c r="L609" i="33"/>
  <c r="P609" i="33" s="1"/>
  <c r="Q609" i="33" s="1"/>
  <c r="L611" i="33"/>
  <c r="P611" i="33" s="1"/>
  <c r="Q611" i="33" s="1"/>
  <c r="L645" i="33"/>
  <c r="P645" i="33" s="1"/>
  <c r="R645" i="33" s="1"/>
  <c r="R647" i="33" s="1"/>
  <c r="J446" i="26"/>
  <c r="J447" i="26" s="1"/>
  <c r="J470" i="26"/>
  <c r="J471" i="26" s="1"/>
  <c r="J549" i="26"/>
  <c r="M549" i="26" s="1"/>
  <c r="J594" i="26"/>
  <c r="M594" i="26" s="1"/>
  <c r="N594" i="26" s="1"/>
  <c r="J605" i="26"/>
  <c r="M605" i="26" s="1"/>
  <c r="N605" i="26" s="1"/>
  <c r="J626" i="26"/>
  <c r="M626" i="26" s="1"/>
  <c r="O626" i="26" s="1"/>
  <c r="J652" i="26"/>
  <c r="M652" i="26" s="1"/>
  <c r="O652" i="26" s="1"/>
  <c r="O658" i="26" s="1"/>
  <c r="J665" i="26"/>
  <c r="M665" i="26" s="1"/>
  <c r="N665" i="26" s="1"/>
  <c r="N92" i="33"/>
  <c r="P92" i="33" s="1"/>
  <c r="P84" i="33" s="1"/>
  <c r="Q84" i="33" s="1"/>
  <c r="L225" i="33"/>
  <c r="L226" i="33" s="1"/>
  <c r="L236" i="33"/>
  <c r="L237" i="33" s="1"/>
  <c r="L249" i="33"/>
  <c r="L250" i="33" s="1"/>
  <c r="L326" i="33"/>
  <c r="P326" i="33" s="1"/>
  <c r="R326" i="33" s="1"/>
  <c r="R332" i="33" s="1"/>
  <c r="L435" i="33"/>
  <c r="P435" i="33" s="1"/>
  <c r="L450" i="33"/>
  <c r="P450" i="33" s="1"/>
  <c r="L564" i="33"/>
  <c r="L565" i="33" s="1"/>
  <c r="L570" i="33"/>
  <c r="L571" i="33" s="1"/>
  <c r="L613" i="33"/>
  <c r="P613" i="33" s="1"/>
  <c r="Q613" i="33" s="1"/>
  <c r="L624" i="33"/>
  <c r="P624" i="33" s="1"/>
  <c r="Q624" i="33" s="1"/>
  <c r="L626" i="33"/>
  <c r="P626" i="33" s="1"/>
  <c r="R626" i="33" s="1"/>
  <c r="R632" i="33" s="1"/>
  <c r="L639" i="33"/>
  <c r="P639" i="33" s="1"/>
  <c r="Q639" i="33" s="1"/>
  <c r="L654" i="33"/>
  <c r="P654" i="33" s="1"/>
  <c r="Q654" i="33" s="1"/>
  <c r="L656" i="33"/>
  <c r="P656" i="33" s="1"/>
  <c r="L660" i="33"/>
  <c r="P660" i="33" s="1"/>
  <c r="R660" i="33" s="1"/>
  <c r="L673" i="33"/>
  <c r="P673" i="33" s="1"/>
  <c r="Q673" i="33" s="1"/>
  <c r="L675" i="33"/>
  <c r="P675" i="33" s="1"/>
  <c r="R675" i="33" s="1"/>
  <c r="W40" i="35"/>
  <c r="X25" i="12"/>
  <c r="Y25" i="12" s="1"/>
  <c r="O667" i="26"/>
  <c r="O673" i="26" s="1"/>
  <c r="X20" i="12"/>
  <c r="Y20" i="12" s="1"/>
  <c r="J155" i="26"/>
  <c r="J156" i="26" s="1"/>
  <c r="I10" i="12"/>
  <c r="I18" i="12"/>
  <c r="X23" i="12"/>
  <c r="Y23" i="12" s="1"/>
  <c r="AC23" i="12" s="1"/>
  <c r="AH23" i="12" s="1"/>
  <c r="L25" i="12"/>
  <c r="J142" i="26"/>
  <c r="J143" i="26" s="1"/>
  <c r="L223" i="26"/>
  <c r="M223" i="26" s="1"/>
  <c r="M215" i="26" s="1"/>
  <c r="O577" i="26"/>
  <c r="O583" i="26" s="1"/>
  <c r="N577" i="26"/>
  <c r="J170" i="26"/>
  <c r="J171" i="26" s="1"/>
  <c r="J185" i="26"/>
  <c r="J186" i="26" s="1"/>
  <c r="J200" i="26"/>
  <c r="J201" i="26" s="1"/>
  <c r="N493" i="26"/>
  <c r="N523" i="26"/>
  <c r="O592" i="26"/>
  <c r="N592" i="26"/>
  <c r="O697" i="26"/>
  <c r="O703" i="26" s="1"/>
  <c r="N697" i="26"/>
  <c r="N703" i="26" s="1"/>
  <c r="L10" i="12"/>
  <c r="I13" i="12"/>
  <c r="I23" i="12"/>
  <c r="I27" i="12"/>
  <c r="J140" i="26"/>
  <c r="J141" i="26" s="1"/>
  <c r="J191" i="26"/>
  <c r="J192" i="26" s="1"/>
  <c r="N553" i="26"/>
  <c r="O607" i="26"/>
  <c r="X30" i="12"/>
  <c r="Y30" i="12" s="1"/>
  <c r="J116" i="26"/>
  <c r="J117" i="26" s="1"/>
  <c r="J245" i="26"/>
  <c r="J246" i="26" s="1"/>
  <c r="O637" i="26"/>
  <c r="O643" i="26" s="1"/>
  <c r="O682" i="26"/>
  <c r="O688" i="26" s="1"/>
  <c r="N682" i="26"/>
  <c r="J112" i="26"/>
  <c r="J113" i="26" s="1"/>
  <c r="J157" i="26"/>
  <c r="J158" i="26" s="1"/>
  <c r="J172" i="26"/>
  <c r="J173" i="26" s="1"/>
  <c r="J187" i="26"/>
  <c r="J188" i="26" s="1"/>
  <c r="J206" i="26"/>
  <c r="J207" i="26" s="1"/>
  <c r="O245" i="26"/>
  <c r="O493" i="26"/>
  <c r="N652" i="26"/>
  <c r="Q482" i="33"/>
  <c r="R641" i="33"/>
  <c r="Q641" i="33"/>
  <c r="R671" i="33"/>
  <c r="Q671" i="33"/>
  <c r="R707" i="33"/>
  <c r="L69" i="33"/>
  <c r="L70" i="33" s="1"/>
  <c r="L73" i="33"/>
  <c r="L74" i="33" s="1"/>
  <c r="L86" i="33"/>
  <c r="L87" i="33" s="1"/>
  <c r="L99" i="33"/>
  <c r="L100" i="33" s="1"/>
  <c r="L150" i="33"/>
  <c r="L151" i="33" s="1"/>
  <c r="L178" i="33"/>
  <c r="L179" i="33" s="1"/>
  <c r="L191" i="33"/>
  <c r="L192" i="33" s="1"/>
  <c r="L298" i="33"/>
  <c r="L299" i="33" s="1"/>
  <c r="R512" i="33"/>
  <c r="R686" i="33"/>
  <c r="R692" i="33" s="1"/>
  <c r="Q686" i="33"/>
  <c r="R701" i="33"/>
  <c r="Q701" i="33"/>
  <c r="Q707" i="33" s="1"/>
  <c r="N47" i="33"/>
  <c r="P47" i="33" s="1"/>
  <c r="P39" i="33" s="1"/>
  <c r="Q39" i="33" s="1"/>
  <c r="L43" i="33"/>
  <c r="L44" i="33" s="1"/>
  <c r="L54" i="33"/>
  <c r="P54" i="33" s="1"/>
  <c r="Q62" i="33"/>
  <c r="L118" i="33"/>
  <c r="L119" i="33" s="1"/>
  <c r="Q371" i="33"/>
  <c r="R371" i="33"/>
  <c r="L45" i="33"/>
  <c r="L46" i="33" s="1"/>
  <c r="N122" i="33"/>
  <c r="P122" i="33" s="1"/>
  <c r="P114" i="33" s="1"/>
  <c r="Q114" i="33" s="1"/>
  <c r="L294" i="33"/>
  <c r="L295" i="33" s="1"/>
  <c r="R362" i="33"/>
  <c r="L56" i="33"/>
  <c r="P56" i="33" s="1"/>
  <c r="L146" i="33"/>
  <c r="L147" i="33" s="1"/>
  <c r="L159" i="33"/>
  <c r="L160" i="33" s="1"/>
  <c r="R596" i="33"/>
  <c r="R602" i="33" s="1"/>
  <c r="Q596" i="33"/>
  <c r="Q602" i="33" s="1"/>
  <c r="L71" i="33"/>
  <c r="L72" i="33" s="1"/>
  <c r="L84" i="33"/>
  <c r="L85" i="33" s="1"/>
  <c r="L266" i="33"/>
  <c r="L267" i="33" s="1"/>
  <c r="Q332" i="33"/>
  <c r="L41" i="33"/>
  <c r="L42" i="33" s="1"/>
  <c r="L133" i="33"/>
  <c r="L134" i="33" s="1"/>
  <c r="L204" i="33"/>
  <c r="L205" i="33" s="1"/>
  <c r="L238" i="33"/>
  <c r="L239" i="33" s="1"/>
  <c r="Q626" i="33"/>
  <c r="Q656" i="33"/>
  <c r="R656" i="33"/>
  <c r="W37" i="35"/>
  <c r="W50" i="35"/>
  <c r="W13" i="35"/>
  <c r="X13" i="35" s="1"/>
  <c r="Y13" i="35" s="1"/>
  <c r="W29" i="35"/>
  <c r="W36" i="35"/>
  <c r="W39" i="35"/>
  <c r="W34" i="35"/>
  <c r="AD33" i="35"/>
  <c r="AI33" i="35" s="1"/>
  <c r="AD35" i="35"/>
  <c r="AI35" i="35" s="1"/>
  <c r="W17" i="35"/>
  <c r="W21" i="35"/>
  <c r="W19" i="35"/>
  <c r="X19" i="35" s="1"/>
  <c r="Y19" i="35" s="1"/>
  <c r="X20" i="35" s="1"/>
  <c r="AD19" i="35"/>
  <c r="AI19" i="35" s="1"/>
  <c r="W18" i="35"/>
  <c r="W20" i="35"/>
  <c r="W33" i="35"/>
  <c r="W35" i="35"/>
  <c r="W38" i="35"/>
  <c r="W48" i="35"/>
  <c r="W14" i="35"/>
  <c r="W30" i="35"/>
  <c r="W43" i="35"/>
  <c r="AD28" i="35"/>
  <c r="AI28" i="35" s="1"/>
  <c r="AD36" i="35"/>
  <c r="AI36" i="35" s="1"/>
  <c r="W31" i="35"/>
  <c r="W12" i="35"/>
  <c r="L42" i="35"/>
  <c r="W42" i="35"/>
  <c r="W46" i="35"/>
  <c r="W49" i="35"/>
  <c r="W28" i="35"/>
  <c r="L13" i="35"/>
  <c r="W32" i="35"/>
  <c r="L15" i="35"/>
  <c r="L19" i="35"/>
  <c r="W11" i="35"/>
  <c r="W15" i="35"/>
  <c r="W41" i="35"/>
  <c r="H10" i="29"/>
  <c r="H6" i="29"/>
  <c r="H14" i="29"/>
  <c r="G8" i="29"/>
  <c r="L17" i="35"/>
  <c r="AD17" i="35"/>
  <c r="AI17" i="35" s="1"/>
  <c r="I17" i="35"/>
  <c r="I30" i="35"/>
  <c r="I15" i="35"/>
  <c r="I39" i="35"/>
  <c r="I10" i="35"/>
  <c r="I32" i="35"/>
  <c r="AD13" i="35"/>
  <c r="AI13" i="35" s="1"/>
  <c r="AD42" i="35"/>
  <c r="AI42" i="35" s="1"/>
  <c r="I46" i="35"/>
  <c r="I49" i="35"/>
  <c r="L30" i="35"/>
  <c r="L32" i="35"/>
  <c r="L39" i="35"/>
  <c r="L10" i="35"/>
  <c r="I28" i="35"/>
  <c r="I33" i="35"/>
  <c r="I35" i="35"/>
  <c r="I36" i="35"/>
  <c r="L46" i="35"/>
  <c r="L49" i="35"/>
  <c r="F6" i="29"/>
  <c r="G6" i="29"/>
  <c r="G12" i="29"/>
  <c r="H8" i="29"/>
  <c r="G10" i="29"/>
  <c r="F14" i="29"/>
  <c r="F8" i="29"/>
  <c r="G14" i="29"/>
  <c r="F12" i="29"/>
  <c r="F10" i="29"/>
  <c r="O12" i="33"/>
  <c r="X33" i="35" l="1"/>
  <c r="Y33" i="35" s="1"/>
  <c r="X34" i="35" s="1"/>
  <c r="X32" i="35"/>
  <c r="Y32" i="35" s="1"/>
  <c r="Y20" i="35"/>
  <c r="X15" i="35"/>
  <c r="Y15" i="35" s="1"/>
  <c r="X30" i="35"/>
  <c r="Y30" i="35" s="1"/>
  <c r="X14" i="35"/>
  <c r="Y14" i="35" s="1"/>
  <c r="X10" i="35"/>
  <c r="Y10" i="35" s="1"/>
  <c r="X42" i="35"/>
  <c r="Y42" i="35" s="1"/>
  <c r="R452" i="33"/>
  <c r="Q527" i="33"/>
  <c r="Q407" i="33"/>
  <c r="N613" i="26"/>
  <c r="Q677" i="33"/>
  <c r="Q377" i="33"/>
  <c r="Q647" i="33"/>
  <c r="N673" i="26"/>
  <c r="Q581" i="33"/>
  <c r="Q662" i="33"/>
  <c r="N658" i="26"/>
  <c r="O613" i="26"/>
  <c r="N583" i="26"/>
  <c r="Q557" i="33"/>
  <c r="R497" i="33"/>
  <c r="R662" i="33"/>
  <c r="R677" i="33"/>
  <c r="Q512" i="33"/>
  <c r="X35" i="35"/>
  <c r="Y35" i="35" s="1"/>
  <c r="Z35" i="35" s="1"/>
  <c r="N598" i="26"/>
  <c r="N628" i="26"/>
  <c r="Q467" i="33"/>
  <c r="Q362" i="33"/>
  <c r="Q617" i="33"/>
  <c r="Q9" i="33"/>
  <c r="Q632" i="33"/>
  <c r="R309" i="33"/>
  <c r="O598" i="26"/>
  <c r="Q497" i="33"/>
  <c r="R611" i="33"/>
  <c r="R617" i="33" s="1"/>
  <c r="R373" i="33"/>
  <c r="R377" i="33" s="1"/>
  <c r="N688" i="26"/>
  <c r="O622" i="26"/>
  <c r="O628" i="26" s="1"/>
  <c r="R294" i="33"/>
  <c r="Q692" i="33"/>
  <c r="Q587" i="33"/>
  <c r="R9" i="33"/>
  <c r="N643" i="26"/>
  <c r="X28" i="12"/>
  <c r="Y28" i="12" s="1"/>
  <c r="AC28" i="12" s="1"/>
  <c r="AH27" i="12" s="1"/>
  <c r="X31" i="12"/>
  <c r="Y31" i="12" s="1"/>
  <c r="Z25" i="12"/>
  <c r="AA25" i="12"/>
  <c r="AF25" i="12" s="1"/>
  <c r="X33" i="12"/>
  <c r="Y33" i="12" s="1"/>
  <c r="X18" i="12"/>
  <c r="Y18" i="12" s="1"/>
  <c r="X10" i="12"/>
  <c r="Y10" i="12" s="1"/>
  <c r="X13" i="12"/>
  <c r="Y13" i="12" s="1"/>
  <c r="X29" i="12"/>
  <c r="Y29" i="12" s="1"/>
  <c r="X21" i="12"/>
  <c r="Y21" i="12"/>
  <c r="AC21" i="12" s="1"/>
  <c r="X36" i="12"/>
  <c r="Y36" i="12" s="1"/>
  <c r="X24" i="12"/>
  <c r="Y24" i="12" s="1"/>
  <c r="X17" i="12"/>
  <c r="Y17" i="12" s="1"/>
  <c r="AC16" i="12" s="1"/>
  <c r="X28" i="35"/>
  <c r="Y28" i="35" s="1"/>
  <c r="X17" i="35"/>
  <c r="Y17" i="35" s="1"/>
  <c r="X36" i="35"/>
  <c r="Y36" i="35" s="1"/>
  <c r="X39" i="35"/>
  <c r="Y39" i="35" s="1"/>
  <c r="X49" i="35"/>
  <c r="Y49" i="35" s="1"/>
  <c r="X50" i="35" s="1"/>
  <c r="X46" i="35"/>
  <c r="Y46" i="35" s="1"/>
  <c r="X21" i="35" l="1"/>
  <c r="Y21" i="35" s="1"/>
  <c r="X29" i="35"/>
  <c r="Y29" i="35" s="1"/>
  <c r="X31" i="35"/>
  <c r="Y31" i="35" s="1"/>
  <c r="X16" i="35"/>
  <c r="Y16" i="35" s="1"/>
  <c r="X18" i="35"/>
  <c r="Y18" i="35" s="1"/>
  <c r="AA17" i="35" s="1"/>
  <c r="AF17" i="35" s="1"/>
  <c r="X47" i="35"/>
  <c r="Y47" i="35" s="1"/>
  <c r="X11" i="35"/>
  <c r="Y11" i="35" s="1"/>
  <c r="X40" i="35"/>
  <c r="Y40" i="35" s="1"/>
  <c r="X41" i="35" s="1"/>
  <c r="Y41" i="35" s="1"/>
  <c r="AA35" i="35"/>
  <c r="X37" i="35"/>
  <c r="Y37" i="35" s="1"/>
  <c r="X38" i="35" s="1"/>
  <c r="X43" i="35"/>
  <c r="Y43" i="35" s="1"/>
  <c r="X11" i="12"/>
  <c r="Y11" i="12" s="1"/>
  <c r="X19" i="12"/>
  <c r="Y19" i="12" s="1"/>
  <c r="AF35" i="12"/>
  <c r="AA36" i="12"/>
  <c r="Z36" i="12"/>
  <c r="AE35" i="12" s="1"/>
  <c r="AA33" i="12"/>
  <c r="AF32" i="12"/>
  <c r="Z33" i="12"/>
  <c r="AE32" i="12" s="1"/>
  <c r="AB23" i="12"/>
  <c r="AB16" i="12"/>
  <c r="AG13" i="12" s="1"/>
  <c r="AH13" i="12"/>
  <c r="AA24" i="12"/>
  <c r="AF23" i="12" s="1"/>
  <c r="Z24" i="12"/>
  <c r="AA29" i="12"/>
  <c r="AF27" i="12" s="1"/>
  <c r="Z29" i="12"/>
  <c r="AE27" i="12" s="1"/>
  <c r="X14" i="12"/>
  <c r="Y14" i="12" s="1"/>
  <c r="Z31" i="12"/>
  <c r="AE30" i="12" s="1"/>
  <c r="AF30" i="12"/>
  <c r="AA31" i="12"/>
  <c r="AB21" i="12"/>
  <c r="AG18" i="12" s="1"/>
  <c r="AB28" i="12"/>
  <c r="AG27" i="12" s="1"/>
  <c r="AH18" i="12"/>
  <c r="Y50" i="35"/>
  <c r="AA13" i="35"/>
  <c r="AF13" i="35" s="1"/>
  <c r="Z13" i="35"/>
  <c r="AE13" i="35" s="1"/>
  <c r="AA39" i="35" l="1"/>
  <c r="AF39" i="35" s="1"/>
  <c r="Z39" i="35"/>
  <c r="X48" i="35"/>
  <c r="Y48" i="35" s="1"/>
  <c r="AA42" i="35"/>
  <c r="AF42" i="35" s="1"/>
  <c r="Z42" i="35"/>
  <c r="AE42" i="35" s="1"/>
  <c r="X15" i="12"/>
  <c r="Y15" i="12" s="1"/>
  <c r="AA18" i="12"/>
  <c r="AF18" i="12" s="1"/>
  <c r="Z18" i="12"/>
  <c r="AE18" i="12" s="1"/>
  <c r="AI18" i="12" s="1"/>
  <c r="AA10" i="12"/>
  <c r="AF10" i="12" s="1"/>
  <c r="Z10" i="12"/>
  <c r="AE10" i="12" s="1"/>
  <c r="Z17" i="35"/>
  <c r="AE17" i="35" s="1"/>
  <c r="Y38" i="35"/>
  <c r="AF35" i="35"/>
  <c r="AE35" i="35"/>
  <c r="AA19" i="35"/>
  <c r="AF19" i="35" s="1"/>
  <c r="Z19" i="35"/>
  <c r="AE19" i="35" s="1"/>
  <c r="AA15" i="35"/>
  <c r="AF15" i="35" s="1"/>
  <c r="Z15" i="35"/>
  <c r="AE15" i="35" s="1"/>
  <c r="AA49" i="35"/>
  <c r="AF49" i="35" s="1"/>
  <c r="Z49" i="35"/>
  <c r="AE49" i="35" s="1"/>
  <c r="X12" i="35"/>
  <c r="Y12" i="35" s="1"/>
  <c r="AA10" i="35" s="1"/>
  <c r="AE39" i="35"/>
  <c r="AA30" i="35"/>
  <c r="AF30" i="35" s="1"/>
  <c r="Z30" i="35"/>
  <c r="AE30" i="35" s="1"/>
  <c r="AA46" i="35" l="1"/>
  <c r="AF46" i="35" s="1"/>
  <c r="Z46" i="35"/>
  <c r="AE46" i="35" s="1"/>
  <c r="AA36" i="35"/>
  <c r="AF36" i="35" s="1"/>
  <c r="Z36" i="35"/>
  <c r="AE36" i="35" s="1"/>
  <c r="Z32" i="35"/>
  <c r="AE32" i="35" s="1"/>
  <c r="AA32" i="35"/>
  <c r="AF32" i="35" s="1"/>
  <c r="AA28" i="35"/>
  <c r="AF28" i="35" s="1"/>
  <c r="Z28" i="35"/>
  <c r="AE28" i="35" s="1"/>
  <c r="AA13" i="12"/>
  <c r="Z13" i="12"/>
  <c r="AE13" i="12" s="1"/>
  <c r="AI13" i="12" s="1"/>
  <c r="AF13" i="12"/>
  <c r="Z10" i="35"/>
  <c r="AE10" i="35" s="1"/>
  <c r="AF10" i="35"/>
  <c r="Y34" i="35" l="1"/>
  <c r="AA33" i="35" l="1"/>
  <c r="AF33" i="35" s="1"/>
  <c r="Z33" i="35"/>
  <c r="AE33" i="35" s="1"/>
</calcChain>
</file>

<file path=xl/comments1.xml><?xml version="1.0" encoding="utf-8"?>
<comments xmlns="http://schemas.openxmlformats.org/spreadsheetml/2006/main">
  <authors>
    <author>Lina Cardona</author>
  </authors>
  <commentList>
    <comment ref="C8" authorId="0">
      <text>
        <r>
          <rPr>
            <b/>
            <sz val="11"/>
            <color indexed="81"/>
            <rFont val="Arial"/>
            <family val="2"/>
          </rPr>
          <t>Es el por qué podría llegar a materializarse el riesgo</t>
        </r>
      </text>
    </comment>
    <comment ref="D8" authorId="0">
      <text>
        <r>
          <rPr>
            <b/>
            <sz val="11"/>
            <color indexed="81"/>
            <rFont val="Arial"/>
            <family val="2"/>
          </rPr>
          <t>Situación que puede llegar a afectar el logro de los objetivos de la entidad</t>
        </r>
      </text>
    </comment>
    <comment ref="E8" authorId="0">
      <text>
        <r>
          <rPr>
            <b/>
            <sz val="11"/>
            <color indexed="81"/>
            <rFont val="Arial"/>
            <family val="2"/>
          </rPr>
          <t>Qué le pasaría a la entidad si el riesgo se llega a materializar?</t>
        </r>
      </text>
    </comment>
    <comment ref="AK9" authorId="0">
      <text>
        <r>
          <rPr>
            <b/>
            <sz val="11"/>
            <color indexed="81"/>
            <rFont val="Arial"/>
            <family val="2"/>
          </rPr>
          <t>Preventivas o Correctivas</t>
        </r>
        <r>
          <rPr>
            <b/>
            <sz val="9"/>
            <color indexed="81"/>
            <rFont val="Tahoma"/>
            <family val="2"/>
          </rPr>
          <t xml:space="preserve">
</t>
        </r>
      </text>
    </comment>
    <comment ref="AO9" authorId="0">
      <text>
        <r>
          <rPr>
            <b/>
            <sz val="11"/>
            <color indexed="81"/>
            <rFont val="Arial"/>
            <family val="2"/>
          </rPr>
          <t>Escriba fórmula del indicador</t>
        </r>
      </text>
    </comment>
  </commentList>
</comments>
</file>

<file path=xl/comments2.xml><?xml version="1.0" encoding="utf-8"?>
<comments xmlns="http://schemas.openxmlformats.org/spreadsheetml/2006/main">
  <authors>
    <author>Lina Cardona</author>
    <author>DCC</author>
    <author>57310</author>
    <author>Jessica Lara</author>
    <author>Omar Aldana</author>
    <author>DCC-USUARIO</author>
  </authors>
  <commentList>
    <comment ref="C8" authorId="0">
      <text>
        <r>
          <rPr>
            <b/>
            <sz val="11"/>
            <color indexed="81"/>
            <rFont val="Arial"/>
            <family val="2"/>
          </rPr>
          <t>Es el por qué podría llegar a materializarse el riesgo</t>
        </r>
      </text>
    </comment>
    <comment ref="D8" authorId="0">
      <text>
        <r>
          <rPr>
            <b/>
            <sz val="11"/>
            <color indexed="81"/>
            <rFont val="Arial"/>
            <family val="2"/>
          </rPr>
          <t>Situación que puede llegar a afectar el logro de los objetivos de la entidad</t>
        </r>
      </text>
    </comment>
    <comment ref="E8" authorId="0">
      <text>
        <r>
          <rPr>
            <b/>
            <sz val="11"/>
            <color indexed="81"/>
            <rFont val="Arial"/>
            <family val="2"/>
          </rPr>
          <t>Qué le pasaría a la entidad si el riesgo se llega a materializar?</t>
        </r>
      </text>
    </comment>
    <comment ref="AK9" authorId="0">
      <text>
        <r>
          <rPr>
            <b/>
            <sz val="11"/>
            <color indexed="81"/>
            <rFont val="Arial"/>
            <family val="2"/>
          </rPr>
          <t>Preventivas o Correctivas</t>
        </r>
        <r>
          <rPr>
            <b/>
            <sz val="9"/>
            <color indexed="81"/>
            <rFont val="Tahoma"/>
            <family val="2"/>
          </rPr>
          <t xml:space="preserve">
</t>
        </r>
      </text>
    </comment>
    <comment ref="AO9" authorId="0">
      <text>
        <r>
          <rPr>
            <b/>
            <sz val="11"/>
            <color indexed="81"/>
            <rFont val="Arial"/>
            <family val="2"/>
          </rPr>
          <t>Escriba fórmula del indicador</t>
        </r>
      </text>
    </comment>
    <comment ref="D17" authorId="1">
      <text>
        <r>
          <rPr>
            <b/>
            <sz val="9"/>
            <color indexed="81"/>
            <rFont val="Tahoma"/>
            <family val="2"/>
          </rPr>
          <t>DCC:</t>
        </r>
        <r>
          <rPr>
            <sz val="9"/>
            <color indexed="81"/>
            <rFont val="Tahoma"/>
            <family val="2"/>
          </rPr>
          <t xml:space="preserve">
Grupo de Orientaciòn Ciudadana y Gestiòn Documental.</t>
        </r>
      </text>
    </comment>
    <comment ref="G17" authorId="2">
      <text>
        <r>
          <rPr>
            <b/>
            <sz val="9"/>
            <color indexed="81"/>
            <rFont val="Tahoma"/>
            <family val="2"/>
          </rPr>
          <t>57310:</t>
        </r>
        <r>
          <rPr>
            <sz val="9"/>
            <color indexed="81"/>
            <rFont val="Tahoma"/>
            <family val="2"/>
          </rPr>
          <t xml:space="preserve">
Visitas de archivo a las Seccionales, oficinas y dependencias de la Diger.
</t>
        </r>
      </text>
    </comment>
    <comment ref="G19" authorId="1">
      <text>
        <r>
          <rPr>
            <b/>
            <sz val="9"/>
            <color indexed="81"/>
            <rFont val="Tahoma"/>
            <family val="2"/>
          </rPr>
          <t>DCC:</t>
        </r>
        <r>
          <rPr>
            <sz val="9"/>
            <color indexed="81"/>
            <rFont val="Tahoma"/>
            <family val="2"/>
          </rPr>
          <t xml:space="preserve">
246 dìas laborales+2 capacitaciones +12 infomres.</t>
        </r>
      </text>
    </comment>
    <comment ref="G22" authorId="1">
      <text>
        <r>
          <rPr>
            <b/>
            <sz val="9"/>
            <color indexed="81"/>
            <rFont val="Tahoma"/>
            <family val="2"/>
          </rPr>
          <t>DCC:</t>
        </r>
        <r>
          <rPr>
            <sz val="9"/>
            <color indexed="81"/>
            <rFont val="Tahoma"/>
            <family val="2"/>
          </rPr>
          <t xml:space="preserve">
Se toma como frecuencia de la actividad  los 365 dáis del año , multiplicado por  2,5 que es la frecuencia diaria de publicación.
Adicional se suma los 365 monitores  a medios de comuncación extrna, para un total de 1277 actividades.</t>
        </r>
      </text>
    </comment>
    <comment ref="G24" authorId="1">
      <text>
        <r>
          <rPr>
            <b/>
            <sz val="9"/>
            <color indexed="81"/>
            <rFont val="Tahoma"/>
            <family val="2"/>
          </rPr>
          <t>DCC:</t>
        </r>
        <r>
          <rPr>
            <sz val="9"/>
            <color indexed="81"/>
            <rFont val="Tahoma"/>
            <family val="2"/>
          </rPr>
          <t xml:space="preserve">
12 publicaciones  Boletín Fuerza Naranja más 52 semanas de publicación de informativo virtual  Fuerza Naranja.. Total  64 actividades.</t>
        </r>
      </text>
    </comment>
    <comment ref="G28" authorId="1">
      <text>
        <r>
          <rPr>
            <b/>
            <sz val="9"/>
            <color indexed="81"/>
            <rFont val="Tahoma"/>
            <family val="2"/>
          </rPr>
          <t>DCC:</t>
        </r>
        <r>
          <rPr>
            <sz val="9"/>
            <color indexed="81"/>
            <rFont val="Tahoma"/>
            <family val="2"/>
          </rPr>
          <t xml:space="preserve">
3 actividades diarias por 30 días por 12 meses.
</t>
        </r>
      </text>
    </comment>
    <comment ref="G42" authorId="3">
      <text>
        <r>
          <rPr>
            <b/>
            <sz val="9"/>
            <color indexed="81"/>
            <rFont val="Tahoma"/>
            <family val="2"/>
          </rPr>
          <t>Jessica Lara:</t>
        </r>
        <r>
          <rPr>
            <sz val="9"/>
            <color indexed="81"/>
            <rFont val="Tahoma"/>
            <family val="2"/>
          </rPr>
          <t xml:space="preserve">
22 vehículos * 14
 revisiones al año.
</t>
        </r>
      </text>
    </comment>
    <comment ref="G46" authorId="3">
      <text>
        <r>
          <rPr>
            <b/>
            <sz val="9"/>
            <color indexed="81"/>
            <rFont val="Tahoma"/>
            <family val="2"/>
          </rPr>
          <t>Jessica Lara:</t>
        </r>
        <r>
          <rPr>
            <sz val="9"/>
            <color indexed="81"/>
            <rFont val="Tahoma"/>
            <family val="2"/>
          </rPr>
          <t xml:space="preserve">
22 vehículos * 14
 revisiones al año.
</t>
        </r>
      </text>
    </comment>
    <comment ref="G49" authorId="2">
      <text>
        <r>
          <rPr>
            <b/>
            <sz val="9"/>
            <color indexed="81"/>
            <rFont val="Tahoma"/>
            <family val="2"/>
          </rPr>
          <t>57310:</t>
        </r>
        <r>
          <rPr>
            <sz val="9"/>
            <color indexed="81"/>
            <rFont val="Tahoma"/>
            <family val="2"/>
          </rPr>
          <t xml:space="preserve">
SUMA DE LAS 29 SOLICITUDES ANUALES (25 DIRECCIONES SECCIONALES Y 4 OFICINAS OPERATIVAS) MÁS LA SUMA DE LA REVISIÓN DE LOS VEHÍCULOS DELA DIGER, PARA UN TOTAL DE 30 REVISIÓNES.</t>
        </r>
      </text>
    </comment>
    <comment ref="G51" authorId="2">
      <text>
        <r>
          <rPr>
            <b/>
            <sz val="9"/>
            <color indexed="81"/>
            <rFont val="Tahoma"/>
            <family val="2"/>
          </rPr>
          <t>57310:</t>
        </r>
        <r>
          <rPr>
            <sz val="9"/>
            <color indexed="81"/>
            <rFont val="Tahoma"/>
            <family val="2"/>
          </rPr>
          <t xml:space="preserve">
Un año tiene 52 semanas, por tal motivo la actividad se desarrolla 52 veces al año</t>
        </r>
      </text>
    </comment>
    <comment ref="G53" authorId="1">
      <text>
        <r>
          <rPr>
            <b/>
            <sz val="9"/>
            <color indexed="81"/>
            <rFont val="Tahoma"/>
            <family val="2"/>
          </rPr>
          <t>DCC:</t>
        </r>
        <r>
          <rPr>
            <sz val="9"/>
            <color indexed="81"/>
            <rFont val="Tahoma"/>
            <family val="2"/>
          </rPr>
          <t xml:space="preserve">
164 contratos por mínimo 2 revisiones de las fichas cada uno.
</t>
        </r>
      </text>
    </comment>
    <comment ref="G54" authorId="1">
      <text>
        <r>
          <rPr>
            <b/>
            <sz val="9"/>
            <color indexed="81"/>
            <rFont val="Tahoma"/>
            <family val="2"/>
          </rPr>
          <t>DCC:</t>
        </r>
        <r>
          <rPr>
            <sz val="9"/>
            <color indexed="81"/>
            <rFont val="Tahoma"/>
            <family val="2"/>
          </rPr>
          <t xml:space="preserve">
164 contratos por mínimo 2 revisiones de las fichas cada uno.
</t>
        </r>
      </text>
    </comment>
    <comment ref="M54" authorId="4">
      <text>
        <r>
          <rPr>
            <b/>
            <sz val="9"/>
            <color indexed="81"/>
            <rFont val="Tahoma"/>
            <family val="2"/>
          </rPr>
          <t>Omar Aldana:</t>
        </r>
        <r>
          <rPr>
            <sz val="9"/>
            <color indexed="81"/>
            <rFont val="Tahoma"/>
            <family val="2"/>
          </rPr>
          <t xml:space="preserve">
Al unificarse las etapas, se recomienda como control del grupo Administrativo que la funcionaria de Archivo exija que las carpetas cuenten con los informes finales de supervisión</t>
        </r>
      </text>
    </comment>
    <comment ref="H58" authorId="5">
      <text>
        <r>
          <rPr>
            <b/>
            <sz val="9"/>
            <color indexed="81"/>
            <rFont val="Tahoma"/>
            <family val="2"/>
          </rPr>
          <t>DCC-USUARIO:</t>
        </r>
        <r>
          <rPr>
            <sz val="9"/>
            <color indexed="81"/>
            <rFont val="Tahoma"/>
            <family val="2"/>
          </rPr>
          <t xml:space="preserve">
81= frecuencia = 22 instructires + 5 docentes * 3 (2 evaluaciónes al año y una contratación).</t>
        </r>
      </text>
    </comment>
    <comment ref="G59" authorId="2">
      <text>
        <r>
          <rPr>
            <b/>
            <sz val="9"/>
            <color indexed="81"/>
            <rFont val="Tahoma"/>
            <family val="2"/>
          </rPr>
          <t>57310:</t>
        </r>
        <r>
          <rPr>
            <sz val="9"/>
            <color indexed="81"/>
            <rFont val="Tahoma"/>
            <family val="2"/>
          </rPr>
          <t xml:space="preserve">
Cantidad de estudiantes más docentes más administrativos por 365 días del año.</t>
        </r>
      </text>
    </comment>
    <comment ref="H62" authorId="5">
      <text>
        <r>
          <rPr>
            <b/>
            <sz val="9"/>
            <color indexed="81"/>
            <rFont val="Tahoma"/>
            <family val="2"/>
          </rPr>
          <t>DCC-USUARIO:</t>
        </r>
        <r>
          <rPr>
            <sz val="9"/>
            <color indexed="81"/>
            <rFont val="Tahoma"/>
            <family val="2"/>
          </rPr>
          <t xml:space="preserve">
11.000 es el promedio de los estudiantes a realizar cursos básicos e intermedios en el año. Ver Directiva de Capacitación.
</t>
        </r>
      </text>
    </comment>
    <comment ref="H71" authorId="1">
      <text>
        <r>
          <rPr>
            <b/>
            <sz val="9"/>
            <color indexed="81"/>
            <rFont val="Tahoma"/>
            <family val="2"/>
          </rPr>
          <t>DCC:</t>
        </r>
        <r>
          <rPr>
            <sz val="9"/>
            <color indexed="81"/>
            <rFont val="Tahoma"/>
            <family val="2"/>
          </rPr>
          <t xml:space="preserve">
Promedio de 3 quejas diarias presentadas en la plataforma por 365 días.</t>
        </r>
      </text>
    </comment>
  </commentList>
</comments>
</file>

<file path=xl/comments3.xml><?xml version="1.0" encoding="utf-8"?>
<comments xmlns="http://schemas.openxmlformats.org/spreadsheetml/2006/main">
  <authors>
    <author>DCC</author>
  </authors>
  <commentList>
    <comment ref="E7" authorId="0">
      <text>
        <r>
          <rPr>
            <b/>
            <sz val="9"/>
            <color indexed="81"/>
            <rFont val="Tahoma"/>
            <family val="2"/>
          </rPr>
          <t>DCC:</t>
        </r>
        <r>
          <rPr>
            <sz val="9"/>
            <color indexed="81"/>
            <rFont val="Tahoma"/>
            <family val="2"/>
          </rPr>
          <t xml:space="preserve">
¿Existe un responsable asignado a la ejecución del control?</t>
        </r>
      </text>
    </comment>
    <comment ref="F7" authorId="0">
      <text>
        <r>
          <rPr>
            <b/>
            <sz val="9"/>
            <color indexed="81"/>
            <rFont val="Tahoma"/>
            <family val="2"/>
          </rPr>
          <t>DCC:</t>
        </r>
        <r>
          <rPr>
            <sz val="9"/>
            <color indexed="81"/>
            <rFont val="Tahoma"/>
            <family val="2"/>
          </rPr>
          <t xml:space="preserve">
¿El responsable tiene la autoridad y adecuada segregación de
funciones en la ejecución del control?</t>
        </r>
      </text>
    </comment>
    <comment ref="G7" authorId="0">
      <text>
        <r>
          <rPr>
            <b/>
            <sz val="9"/>
            <color indexed="81"/>
            <rFont val="Tahoma"/>
            <family val="2"/>
          </rPr>
          <t>DCC:</t>
        </r>
        <r>
          <rPr>
            <sz val="9"/>
            <color indexed="81"/>
            <rFont val="Tahoma"/>
            <family val="2"/>
          </rPr>
          <t xml:space="preserve">
¿La oportunidad en que se ejecuta el control ayuda a prevenir la mitigación del riesgo o a detectar la materialización del riesgo de manera oportuna?</t>
        </r>
      </text>
    </comment>
    <comment ref="H7" authorId="0">
      <text>
        <r>
          <rPr>
            <b/>
            <sz val="9"/>
            <color indexed="81"/>
            <rFont val="Tahoma"/>
            <family val="2"/>
          </rPr>
          <t>DCC:</t>
        </r>
        <r>
          <rPr>
            <sz val="9"/>
            <color indexed="81"/>
            <rFont val="Tahoma"/>
            <family val="2"/>
          </rPr>
          <t xml:space="preserve">
¿Las actividades que se desarrollan en el control realmente buscan por si sola prevenir o detectar las causas que pueden dar origen al riesgo, ejemplo Verificar, Validar Cotejar, Comparar, Revisar (…)?</t>
        </r>
      </text>
    </comment>
    <comment ref="I7" authorId="0">
      <text>
        <r>
          <rPr>
            <b/>
            <sz val="9"/>
            <color indexed="81"/>
            <rFont val="Tahoma"/>
            <family val="2"/>
          </rPr>
          <t>DCC:</t>
        </r>
        <r>
          <rPr>
            <sz val="9"/>
            <color indexed="81"/>
            <rFont val="Tahoma"/>
            <family val="2"/>
          </rPr>
          <t xml:space="preserve">
¿La fuente de información que se utiliza en el desarrollo del control es información confiable que permita mitigar el riesgo.</t>
        </r>
      </text>
    </comment>
    <comment ref="J7" authorId="0">
      <text>
        <r>
          <rPr>
            <b/>
            <sz val="9"/>
            <color indexed="81"/>
            <rFont val="Tahoma"/>
            <family val="2"/>
          </rPr>
          <t>DCC:</t>
        </r>
        <r>
          <rPr>
            <sz val="9"/>
            <color indexed="81"/>
            <rFont val="Tahoma"/>
            <family val="2"/>
          </rPr>
          <t xml:space="preserve">
¿Las observaciones , desviaciones o diferencias identificadas como resultados de la ejecución del control son investigadas y resueltas de manera oportuna?</t>
        </r>
      </text>
    </comment>
    <comment ref="K7" authorId="0">
      <text>
        <r>
          <rPr>
            <b/>
            <sz val="9"/>
            <color indexed="81"/>
            <rFont val="Tahoma"/>
            <family val="2"/>
          </rPr>
          <t>DCC:</t>
        </r>
        <r>
          <rPr>
            <sz val="9"/>
            <color indexed="81"/>
            <rFont val="Tahoma"/>
            <family val="2"/>
          </rPr>
          <t xml:space="preserve">
¿Se deja evidencia o rastro de la ejecución del control, que permita a cualquier tercero con la evidencia, llegar a la misma conclusión?</t>
        </r>
      </text>
    </comment>
  </commentList>
</comments>
</file>

<file path=xl/sharedStrings.xml><?xml version="1.0" encoding="utf-8"?>
<sst xmlns="http://schemas.openxmlformats.org/spreadsheetml/2006/main" count="6360" uniqueCount="996">
  <si>
    <t>RIESGO</t>
  </si>
  <si>
    <t>Riesgo</t>
  </si>
  <si>
    <t>Probabilidad</t>
  </si>
  <si>
    <t>Impacto</t>
  </si>
  <si>
    <t>MAPA DE RIESGOS</t>
  </si>
  <si>
    <t>Indicador</t>
  </si>
  <si>
    <t>Versión</t>
  </si>
  <si>
    <t>Página No.</t>
  </si>
  <si>
    <t>República de Colombia</t>
  </si>
  <si>
    <t>1 de 1</t>
  </si>
  <si>
    <t>PLANEACION 
ESTRATEGICA</t>
  </si>
  <si>
    <t>Insignificante (1)</t>
  </si>
  <si>
    <t>Rara vez</t>
  </si>
  <si>
    <r>
      <t xml:space="preserve"> </t>
    </r>
    <r>
      <rPr>
        <b/>
        <sz val="11"/>
        <rFont val="Arial"/>
        <family val="2"/>
      </rPr>
      <t>TABLA DE PROBABILIDAD</t>
    </r>
  </si>
  <si>
    <t>TABLA DE IMPACTO</t>
  </si>
  <si>
    <t>NIVEL</t>
  </si>
  <si>
    <t>DESCRIPTOR</t>
  </si>
  <si>
    <t>Improbable</t>
  </si>
  <si>
    <t>Posible</t>
  </si>
  <si>
    <t>Moderado</t>
  </si>
  <si>
    <t>Probable</t>
  </si>
  <si>
    <t>Mayor</t>
  </si>
  <si>
    <t>Casi seguro</t>
  </si>
  <si>
    <t>Catastrófico</t>
  </si>
  <si>
    <t>Baja</t>
  </si>
  <si>
    <t>Alta</t>
  </si>
  <si>
    <t>Extrema</t>
  </si>
  <si>
    <t>Zona de riesgo de corrupción</t>
  </si>
  <si>
    <t>Moderada</t>
  </si>
  <si>
    <t>5 a 10</t>
  </si>
  <si>
    <t>Puntaje</t>
  </si>
  <si>
    <t>15 a 25</t>
  </si>
  <si>
    <t>30 a 50</t>
  </si>
  <si>
    <t>60 a 100</t>
  </si>
  <si>
    <t>Resultados de la calificación del Riesgo de Corrupción</t>
  </si>
  <si>
    <t>Zona de riesgo Baja: Los riesgos de corrupción de las zonas baja se encuentran en un nivel que puede eliminarse o reducirse fácilmente con los controles establecidos en la entidad.</t>
  </si>
  <si>
    <t>Zona de riesgo Moderada: Deben tomarse las medidas necesarias para llevar los riesgos a la Zona de Riesgo Baja o eliminarlo.</t>
  </si>
  <si>
    <t>Zona de riesgo Alta: Deben tomarse las medidas necesarias para llevar los riesgos a la Zona de Riesgo Moderada, Baja o eliminarlo.</t>
  </si>
  <si>
    <t>Zona de riesgo Extrema: Los riesgos de corrupción de la Zona de Riesgo Extrema requieren de un tratamiento prioritario. Se deben implementar los controles orientados a reducir la posibilidad de ocurrencia del riesgo o disminuir el impacto de sus efectos y tomar las medidas de protección.</t>
  </si>
  <si>
    <t>Zona de Riesgo</t>
  </si>
  <si>
    <t>x</t>
  </si>
  <si>
    <t>¿Existen manuales, instructivos o procedimientos para el manejo del control?</t>
  </si>
  <si>
    <t>¿Está(n) definido(s) el(los) responsable(s) de la ejecución del control y del seguimiento?</t>
  </si>
  <si>
    <t>¿El control es automático?</t>
  </si>
  <si>
    <t>¿El control es manual?</t>
  </si>
  <si>
    <t>¿La frecuencia de ejecución del control y seguimiento es adecuada?</t>
  </si>
  <si>
    <t>¿Se cuenta con evidencias de la ejecución y seguimiento del control?</t>
  </si>
  <si>
    <t>¿En el tiempo que lleva la herramienta ha demostrado ser efectiva?</t>
  </si>
  <si>
    <t>Calificación de los controles 
Puntaje a disminuir</t>
  </si>
  <si>
    <t>De 0 a 50</t>
  </si>
  <si>
    <t>De 51 a 75</t>
  </si>
  <si>
    <t>De 76 a 100</t>
  </si>
  <si>
    <t xml:space="preserve">Nota: </t>
  </si>
  <si>
    <t>PROCESO</t>
  </si>
  <si>
    <t>IDENTIFICACIÓN DEL RIESGO</t>
  </si>
  <si>
    <t>ACCIONES</t>
  </si>
  <si>
    <t>CAUSA</t>
  </si>
  <si>
    <t>Responsable</t>
  </si>
  <si>
    <t>CONSECUENCIA (Efectos)</t>
  </si>
  <si>
    <t>Riesgo Inherente</t>
  </si>
  <si>
    <t>Controles</t>
  </si>
  <si>
    <t>Riesgo Residual</t>
  </si>
  <si>
    <t>Fecha cumplimiento de las acciones</t>
  </si>
  <si>
    <t>No. de actividades realizadas /
No. de actividades planeadas</t>
  </si>
  <si>
    <t>Menor</t>
  </si>
  <si>
    <t>Insignificante</t>
  </si>
  <si>
    <t>PES-FT-012</t>
  </si>
  <si>
    <r>
      <t xml:space="preserve">Con la calificación obtenida se realiza un desplazamiento en la matriz, así: si el control afecta la </t>
    </r>
    <r>
      <rPr>
        <b/>
        <u/>
        <sz val="11"/>
        <color indexed="10"/>
        <rFont val="Arial Narrow"/>
        <family val="2"/>
      </rPr>
      <t>probabilidad se desplaza hacia abajo</t>
    </r>
    <r>
      <rPr>
        <sz val="11"/>
        <rFont val="Arial Narrow"/>
        <family val="2"/>
      </rPr>
      <t xml:space="preserve">. Si afecta el </t>
    </r>
    <r>
      <rPr>
        <b/>
        <u/>
        <sz val="11"/>
        <color indexed="10"/>
        <rFont val="Arial Narrow"/>
        <family val="2"/>
      </rPr>
      <t>impacto se desplza a la izquierda.</t>
    </r>
  </si>
  <si>
    <t>X</t>
  </si>
  <si>
    <t>Total</t>
  </si>
  <si>
    <t>Casillas a desplazar</t>
  </si>
  <si>
    <t>Parámetros</t>
  </si>
  <si>
    <t>Puntajes Absolutos</t>
  </si>
  <si>
    <t>1.</t>
  </si>
  <si>
    <t>2.</t>
  </si>
  <si>
    <t>3.</t>
  </si>
  <si>
    <t>4.</t>
  </si>
  <si>
    <t>Casillas a Disminuir</t>
  </si>
  <si>
    <t>Impacto Corrupción</t>
  </si>
  <si>
    <t>Impacto Procesos</t>
  </si>
  <si>
    <t>Moderado
(5)</t>
  </si>
  <si>
    <t>Mayor
(10)</t>
  </si>
  <si>
    <t>Catastrófico
(20)</t>
  </si>
  <si>
    <t>Rara vez (1)</t>
  </si>
  <si>
    <t>Improbable (2)</t>
  </si>
  <si>
    <t>Posible (3)</t>
  </si>
  <si>
    <t>Probable (4)</t>
  </si>
  <si>
    <t>Casi seguro (5)</t>
  </si>
  <si>
    <t>Menor (2)</t>
  </si>
  <si>
    <t>Moderado (3)</t>
  </si>
  <si>
    <t>Mayor (4)</t>
  </si>
  <si>
    <t>Catastrófico (5)</t>
  </si>
  <si>
    <t>PROBABILIDAD</t>
  </si>
  <si>
    <t>IMPACTO</t>
  </si>
  <si>
    <t>1.1 Asignación del
responsable</t>
  </si>
  <si>
    <t>1.2 Segregación y
autoridad del
responsable.</t>
  </si>
  <si>
    <t>2. Periodicidad</t>
  </si>
  <si>
    <t>3. Propósito</t>
  </si>
  <si>
    <t>4. Cómo se realiza
la actividad de control?</t>
  </si>
  <si>
    <t>5. Qué pasa con las
observaciones o
desviaciones</t>
  </si>
  <si>
    <t>6. Evidencia de la
ejecución del
control.</t>
  </si>
  <si>
    <t>Asignado</t>
  </si>
  <si>
    <t>Adecuado</t>
  </si>
  <si>
    <t>Inadecuado</t>
  </si>
  <si>
    <t>Oportuna</t>
  </si>
  <si>
    <t>Inoportuna</t>
  </si>
  <si>
    <t>Prevenir</t>
  </si>
  <si>
    <t>Confiable</t>
  </si>
  <si>
    <t>No confiable</t>
  </si>
  <si>
    <t>Se investigan y resuelven oportunamente</t>
  </si>
  <si>
    <t>No se investigan y resuleven oportunamente</t>
  </si>
  <si>
    <t>Completa</t>
  </si>
  <si>
    <t>Incompleta</t>
  </si>
  <si>
    <t>Detectar</t>
  </si>
  <si>
    <t>El Control se ejecuta de manera consistente?</t>
  </si>
  <si>
    <t>Siempre</t>
  </si>
  <si>
    <t>Algunas Veces</t>
  </si>
  <si>
    <t>Débil</t>
  </si>
  <si>
    <t>Fuerte</t>
  </si>
  <si>
    <t>Solidez del control</t>
  </si>
  <si>
    <t>Fuerte: 100
Moderado: 50
Débil: 0</t>
  </si>
  <si>
    <t>Peso individual del diseño</t>
  </si>
  <si>
    <t>Reconocimiento y registro de los instructores en el SIM por parte de personal autorizado</t>
  </si>
  <si>
    <t>Registro de la Orden de marcha y de solicitud de vehículo oficial</t>
  </si>
  <si>
    <t>El Control se ejecuta de manera consistente por los responsables?</t>
  </si>
  <si>
    <t>Ejecución del control</t>
  </si>
  <si>
    <t>Resultados de la calificación del Riesgo de Procesos</t>
  </si>
  <si>
    <t>Zona de riesgo de procesos</t>
  </si>
  <si>
    <t>Calificación entre 96 y 100</t>
  </si>
  <si>
    <t>Rango de clasificación del diseño</t>
  </si>
  <si>
    <t>Resultado - Peso en la evaluación del diseño del control</t>
  </si>
  <si>
    <t>Calificación entre 86 y 95</t>
  </si>
  <si>
    <t>Calificación entre 0 y 185</t>
  </si>
  <si>
    <t>El control se ejecuta de manera consistente por parte del responsable</t>
  </si>
  <si>
    <t>El control se ejecuta algunas veces por parte del responsable</t>
  </si>
  <si>
    <t>El control no se ejecuta por parte del responsable</t>
  </si>
  <si>
    <t>Opción de respuesta al criterio de evaluación</t>
  </si>
  <si>
    <t>Rango de clasificación de la ejecución</t>
  </si>
  <si>
    <t>Tipo de Control</t>
  </si>
  <si>
    <t>Preventivo</t>
  </si>
  <si>
    <t>Detectivo</t>
  </si>
  <si>
    <t>Aceptar el Riesgo</t>
  </si>
  <si>
    <t>Evitar el Riesgo</t>
  </si>
  <si>
    <t>Reducir el Riesgo</t>
  </si>
  <si>
    <t>Compartir el Riesgo</t>
  </si>
  <si>
    <t>Opciones de Manejo del Riesgo</t>
  </si>
  <si>
    <t>No se adopta ninguna medida que afecte la probabilidad o el impacto del riesgo.</t>
  </si>
  <si>
    <t>Se abandonan las actividades que dan lugar al riesgo, decidiendo no iniciar o no continuar con la actividad que causa el riesgo.</t>
  </si>
  <si>
    <r>
      <t xml:space="preserve">Se adoptan medidas para reducir la probabilidad o el impacto del riesgo, o ambos; por lo general </t>
    </r>
    <r>
      <rPr>
        <sz val="11"/>
        <color rgb="FFC00000"/>
        <rFont val="Calibri"/>
        <family val="2"/>
        <scheme val="minor"/>
      </rPr>
      <t>conlleva a la implementación de controles.</t>
    </r>
  </si>
  <si>
    <t xml:space="preserve">Se reduce la probabilidad o el impacto del riesgo, transfiriendo o compartiendo una parte del riesgo. </t>
  </si>
  <si>
    <t>Catastrofico</t>
  </si>
  <si>
    <t>Soporte</t>
  </si>
  <si>
    <t>Actividad de control</t>
  </si>
  <si>
    <t>No. de actividades realizadas /
No. de actividades planeadas
% de cumplimiento de las mestas del plan de acción</t>
  </si>
  <si>
    <t>Seguimiento del Plan de Tratamiento</t>
  </si>
  <si>
    <t>Evidencia de las acciones</t>
  </si>
  <si>
    <t>Ejemplo de redacción de control:</t>
  </si>
  <si>
    <t>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deja Lista de Chequeo diligenciada con la información de la carpeta del cliente, y correos solicitando la información faltante en los casos que aplique.</t>
  </si>
  <si>
    <t>Muy baja</t>
  </si>
  <si>
    <t>Media</t>
  </si>
  <si>
    <t>Muy alta</t>
  </si>
  <si>
    <t>FRECUENCIA DE LA ACTIVIDAD</t>
  </si>
  <si>
    <t>Leve</t>
  </si>
  <si>
    <t>AFECTACION ECONOMICA</t>
  </si>
  <si>
    <t>REPUTACION</t>
  </si>
  <si>
    <t>El riesgo afecta la imagen de la entidad internamente, de conocimiento general nivel interno, de junta directiva y accionistas y/o de
proveedores.</t>
  </si>
  <si>
    <t>El riesgo afecta la imagen de algún área de la organización.</t>
  </si>
  <si>
    <t>El riesgo afecta la imagen de la entidad con efecto publicitario sostenido a nivel de sector administrativo, nivel departamental o Municipal.</t>
  </si>
  <si>
    <t>El riesgo afecta la imagen de la entidad a nivel nacional, con efecto publicitario sostenido a nivel país</t>
  </si>
  <si>
    <t>El riesgo afecta la imagen de la entidad con algunos usuarios de relevancia frente al logro de los objetivos.</t>
  </si>
  <si>
    <t>Muy Alta
100%</t>
  </si>
  <si>
    <t>Alta
80%</t>
  </si>
  <si>
    <t>Media
60%</t>
  </si>
  <si>
    <t>Baja
40%</t>
  </si>
  <si>
    <t>Muy Baja
20%</t>
  </si>
  <si>
    <t>Leve
20%</t>
  </si>
  <si>
    <t>Menor
40%</t>
  </si>
  <si>
    <t>Moderado
60%</t>
  </si>
  <si>
    <t>Mayor
80%</t>
  </si>
  <si>
    <t>Catastrofico
100%</t>
  </si>
  <si>
    <t>Correctivo</t>
  </si>
  <si>
    <t>Manual</t>
  </si>
  <si>
    <t>Documentado</t>
  </si>
  <si>
    <t>Sin documentar</t>
  </si>
  <si>
    <t>Continua</t>
  </si>
  <si>
    <t>Aleatoria</t>
  </si>
  <si>
    <t>Con registro</t>
  </si>
  <si>
    <t>Sin registro</t>
  </si>
  <si>
    <t>2. Implementación</t>
  </si>
  <si>
    <t>Atributos de eficiencia</t>
  </si>
  <si>
    <t>Atributos Afirmativos</t>
  </si>
  <si>
    <t>1. Documentación</t>
  </si>
  <si>
    <t>2. Frecuencia</t>
  </si>
  <si>
    <t>3. Evidencia</t>
  </si>
  <si>
    <t>1. Tipo de Control</t>
  </si>
  <si>
    <t>Automático</t>
  </si>
  <si>
    <t>Frecuencia de la actividad</t>
  </si>
  <si>
    <t>%</t>
  </si>
  <si>
    <t xml:space="preserve">Zona de Riesgo </t>
  </si>
  <si>
    <t>Descripción de los Controles</t>
  </si>
  <si>
    <t>Afectación</t>
  </si>
  <si>
    <t>Atributos</t>
  </si>
  <si>
    <t>Implementación</t>
  </si>
  <si>
    <t>Calificación</t>
  </si>
  <si>
    <t>Frecuencia</t>
  </si>
  <si>
    <t>Evidencia</t>
  </si>
  <si>
    <t>Probabilidad residual (2 Controles)</t>
  </si>
  <si>
    <t>Probabilidad residual final</t>
  </si>
  <si>
    <t>Impacto residual final</t>
  </si>
  <si>
    <t>Zona de Riesgo Final</t>
  </si>
  <si>
    <t>Tratamiento</t>
  </si>
  <si>
    <t>Clasificación</t>
  </si>
  <si>
    <t>Posibilidad de pérdida reputacional por queja o reclamo de los grupo de valor debido a la no redución de  la vulnerabilidad con las actividades de prevención desarrolladas</t>
  </si>
  <si>
    <t>Ejecución y administración de procesos</t>
  </si>
  <si>
    <t>Inadecuados controles frente a los resultados de las actividades operativas establecidas en el Anexo de Prevención.</t>
  </si>
  <si>
    <t>Desgaste administrativo y operativo
Incumplimiento de las metas del plan estratégico y del marco de Sendai
Potenciales quejas o reclamos</t>
  </si>
  <si>
    <t>Criterio</t>
  </si>
  <si>
    <t xml:space="preserve">Los observadores comunitarios verifican mediante inspección ocular, las condiciones de los escenarios de riesgo previamente identificados y localizados con las seccionales o unidades operativas, con el propósito de alertar sobre cambios en los escenarios observados. </t>
  </si>
  <si>
    <t>Peso</t>
  </si>
  <si>
    <t>Son para ocultar</t>
  </si>
  <si>
    <t>1. Conjuntamente con las organizaciones de Defensa Civil desarrollar el Plan Familiar de Emergencias y el monitoreo de riesgos a través de los observadores comunitarios
2. Verificar y registrar en el SIM las evidencias de cumplimiento de acuerdo con la actividad realizada</t>
  </si>
  <si>
    <t>Reportes de seguimiento de las tareas asignadas a las organizaciones de defensa civil
Registros en el SIM</t>
  </si>
  <si>
    <t>Director Seccional / Responsable Unidad Operativa</t>
  </si>
  <si>
    <t>Permanente</t>
  </si>
  <si>
    <t>Fortalecer las medidas de reducción del riesgo de desastres.</t>
  </si>
  <si>
    <t>Falta de sensibilización de la comunidad frente a los fenómenos amenazantes y sus consecuencias.</t>
  </si>
  <si>
    <t>Deficiente monitoreo de los escenarios de riesgos.</t>
  </si>
  <si>
    <t>Inexistentes o insuficientes controles de los equipos operativos e insumos médicos</t>
  </si>
  <si>
    <t>Inexistentes o insuficientes controles de las ambulancias</t>
  </si>
  <si>
    <t>Inexistentes o insuficientes controles de los vehículos operativos</t>
  </si>
  <si>
    <t>Inadecuada  incorporación de voluntarios</t>
  </si>
  <si>
    <t>Fallas en el funcionamiento de las telecomunicaciones</t>
  </si>
  <si>
    <t>Afecta la calidad de respuesta y operación frente a las emergencias y desastres.
Pérdida de posicionamiento y reconocimiento de la Entidad.
No conformidades frente a la calidad del servicio.
Reclamaciones o quejas que implican investigaciones disciplinarias.</t>
  </si>
  <si>
    <t xml:space="preserve">Posibilidad de pérdida reputacional por queja o reclamo de los grupo de valor debido a la inadecuada prestación de un  servicio misional </t>
  </si>
  <si>
    <t xml:space="preserve">El Director Seccional o responsable de la unidad operativa verifica periódicamente la ejecucion del plan mantenimiento, dejando el registro en el módulo de equipos de KAWAK, con el fin de asegurar su correcto funcionamiento. </t>
  </si>
  <si>
    <t>El servidor público asignado en la seccional o unidad operativa verifica el estado de la ambulancia aplicando la lista de chequeo de estandarización y criterios según la Resolución 2003 de  2014 del Ministerio de Salud y Protección Social, para asegurar su alistamiento y disponibilidad permanente, dejando el registro en el informe bimensual que se envía al Grupo de Prevención.</t>
  </si>
  <si>
    <t>El conductor asignado realiza una inspección a los vehiculos a traves del formato de inspección pre operacional correspondiente, donde sus condiciones mecánicas y de seguridad para determinar las óptimas condiciones de funcionamiento. En caso de encontrar fallas en el vehículo no debe movilizarlo y registrar las novedades y gestionar su oportuna corrección.</t>
  </si>
  <si>
    <t xml:space="preserve">El técnico asignado de la Oficina Asesora de TIC, verifica el reporte de mantenimiento preventivo y las evidencias de los equipos de comunicaciones revisando el diligenciamiento del formato GLO-FT-023 por cada seccional o unidad operativa, para asegurar su correcto funcionamiento.  </t>
  </si>
  <si>
    <t xml:space="preserve">El servidor público asignado en la seccional o dependencia operativa verifica el cumplimiento de los requisitos de incorporacion de voluntarios de  acuerdo con la lista de chequeo, con el propósito de asegurar la calidad y completitud de la información en cumplimiento del Procedimiento Administración de Trámites del Voluntariado GHU-PD-005. </t>
  </si>
  <si>
    <t>Documentación</t>
  </si>
  <si>
    <t>Son para ocultar
Q+S</t>
  </si>
  <si>
    <t>Falta de preparación y capacitación  de los funcionarios y voluntarios.</t>
  </si>
  <si>
    <t>Afecta la calidad de respuesta frente a las emergencias y desastres.
Pérdida de posicionamiento y reconocimiento de la Entidad.
Demandas en contra de la Entidad.
No conformidades frente a la calidad del servicio</t>
  </si>
  <si>
    <t>Inadecuada selección de los voluntarios que participan en la atención de las emergencias.</t>
  </si>
  <si>
    <t>Inadecuada aplicación o desconocimiento de los procedimientos operativos en el proceso de manejo de emergencias</t>
  </si>
  <si>
    <t>Los voluntarios no se encuentran registrados en el SIM por lo tanto no pueden acceder al seguro de muerte o accidente</t>
  </si>
  <si>
    <t>Fallas en el funcionamiento de los equipos operativos.</t>
  </si>
  <si>
    <t>Posibilidad de pérdida económica y reputacional por sanciones de entes reguladores y de control o demandas y quejas de los grupos de valor, debido a Accidente voluntarios o funcionarios operativos en la atención de las emergencias y desastres</t>
  </si>
  <si>
    <t>Grupos de Valor, Productos o servicios y prácticas de la Entidad</t>
  </si>
  <si>
    <t>El Director Seccional cada vez que se presenta una emergencia verifica el perfil de los voluntarios registrados en el SIM para convocar su participación de acuerdo con el evento que se está presentando.</t>
  </si>
  <si>
    <t xml:space="preserve">La persona responsable del área del voluntariado cada vez que se presente un accidente o muerte de un voluntario, realiza el trámite de reclamación ante la aseguradora previa solicitud y verificación de los documentos que soportan el caso, empleando para ello la lista de chequeo GHU-FT-018.  </t>
  </si>
  <si>
    <t>Plan de mantenimiento y Hojas de vidaen el módulo de equipos de KAWAK</t>
  </si>
  <si>
    <t xml:space="preserve">En caso de presentarse No Conformidades frente al servicio se debe realizar la corrección y  se debe elaborar un plan de mejoramiento </t>
  </si>
  <si>
    <t>Enviar bimensualmente al Grupo de Prevención, la lista de chequeo de las ambulancias en cumplimiento de la Directiva Transitoria 22-028 SOP-GPAI del 21Agosto2018.
Realizar la calibración de equipos cuando aplique, en caso de no estar calibrados no deben ser utilizados.</t>
  </si>
  <si>
    <t>Elaborar plan anual de mantenimiento de los vehículos.
Aplicar los formatos de inspección pre operacional cada vez que se va a poner en marcha un vehículo.
Realizar una revista semestral de los vehículos según formato GLO-FT-035
Verificar que la revisión técnico mecánica se encuentre vigente para los vehículos que se van a movilizar, de lo contrario no se pueden movilizar y se parquean con la identificación "Salida No Conforme"</t>
  </si>
  <si>
    <t>Realizar una verificación trimestral de las hojas de vida de los voluntarios en medio físico o digital para determinar la completitud de los requisitos de acuerdo con la lista de chequeo formato GHU-FT-011 , en caso de ser necesario actualizar la hoja de vida y la lista de chequeo.</t>
  </si>
  <si>
    <t>Lista de chequeo diligenciada (en medio físico o digital)</t>
  </si>
  <si>
    <t>Elaborar e implementar plan de mantenimiento de los equipos de comunicaciones.
Enviar el formato GLO-FT-023 diligenciado a la oficina Asesora de TIC</t>
  </si>
  <si>
    <t>Plan de mantenimiento de los equipos de comunicaciones y evidencias de su ejecución.
Formato GLO-FT-023</t>
  </si>
  <si>
    <t>Elaborar e implementar  plan de mantenimiento de los equipos operativos en el módulo de equipos de KAWAK
Disponer un espacio para almacenar los equipos que no están en óptimas condiciones de almacenamiento con la identificación "Salida No Conforme"</t>
  </si>
  <si>
    <t>Seis correos enviando la Lista de chequeo al Grupo de Prevención.
Recibos de la calibración</t>
  </si>
  <si>
    <t>Plan anual de mantenimiento de vehículos
Formatos de inspección pre operacional en las hojas de vida de los vehículos (Físico o digital).
Formato GLO-FT-035 diligenciado
Certificado de revisión tecnico-mecanica vigente</t>
  </si>
  <si>
    <t>Plan de mantenimiento y Hojas de vida en el módulo de equipos de KAWAK</t>
  </si>
  <si>
    <t xml:space="preserve">El Director Seccional o responsable de la unidad operativa verifica la programación y el desarrollo de simulacros,  de acuerdo con lo indicado en el anexo de Prevención de la Directiva de la Subdirección Operativa para probar los procedimientos operativos. </t>
  </si>
  <si>
    <t>Desconocimiento de la autoridad competente territorial en materia de gestión ambiental</t>
  </si>
  <si>
    <t>Falta de seguimiento a la gestión ambiental</t>
  </si>
  <si>
    <t>Alteraciones en el suelo y el ecosistema.
Sanciones para la entidad.
Pérdida de credibilidad.</t>
  </si>
  <si>
    <t>Posibilidad de pérdida reputacional por insatisfacción de los grupos de valor o sanciones de entes de control por daño causado a los ecosistemas en desarrollo de las tareas misionales</t>
  </si>
  <si>
    <t xml:space="preserve">El servidor público asignado del Grupo de Prevención y Acción Integral verifica en el Sistema de Información Misional SIM, la información registrada por las Direcciones Seccionales, requeridas para validar y asegurar el cumplimiento de las actividades  del anexo de Prevención. </t>
  </si>
  <si>
    <t>Elaborar un cronograma de las capacitaciones y dar cumplimiento a las metas establecidas en la Directiva de Capacitación y Entrenamiento.</t>
  </si>
  <si>
    <t>Cronograma y evidencias de cada curso registradas en el SIM</t>
  </si>
  <si>
    <t>En caso de materializarse el riesgo se realiza el trámite de reclamación ante la aseguradora con los documentos soportes.</t>
  </si>
  <si>
    <t>Actualizar la hoja de vida de los voluntarios en el SIM de acuerdo con los cursos realizados en el marco de la Gestión del Riesgo de Desastres.</t>
  </si>
  <si>
    <t>Certificados de formación  registradas en el SIM por cada voluntario</t>
  </si>
  <si>
    <t>Participar en los simulacros que se realizan en el mes de la reducción del riesgo, dejando la evidencia  de su evaluación.
Elaborar Plan de Mejoramiento en caso de presentarse novedades en el desarrollo del simulacro.</t>
  </si>
  <si>
    <t>Libreto e informe de evaluación del simulacro
Plan de Mejoramiento</t>
  </si>
  <si>
    <t>Solicitudes de registro de voluntarios.
Solicitud del trámite de  reclamación al área del voluntariado.</t>
  </si>
  <si>
    <t>Realizar trimestralmente una verificación de los voluntarios que aún no se encuentran registrados en el SIM y actualizar su  registro. 
Cada vez que se presente un accidente o muerte de un voluntario emplear la lista de chequeo GHU-FT-018 para realizar el trámite de reclamación ante la aseguradora.</t>
  </si>
  <si>
    <t>La servidora pública de gestión ambiental verifica que las Direcciones Seccionales que participan en la campaña "Bosque Naranja" haya presentado el convenio o acuerdo con la autoridad competente en gestión ambiental a nivel territorial, para que por su conducto se desarrolle una guía para realizar la siembra adecuada.</t>
  </si>
  <si>
    <t xml:space="preserve">Media </t>
  </si>
  <si>
    <t>Gestionar convenio o acuerdo con la autoridad competente en gestión ambiental a nivel territorial.
Verificar y registrar las evidencias de gestión ambiental  en el SIM</t>
  </si>
  <si>
    <t>Convenio o acuerdo con la autoridad competente
Evidencias registradas en el SIM</t>
  </si>
  <si>
    <t>Indicador de cumplimiento medido por el Grupo de Prevención</t>
  </si>
  <si>
    <t>No aplica</t>
  </si>
  <si>
    <t>Débil control de los inventarios de la seccional/oficina en la jurisdicción.</t>
  </si>
  <si>
    <t>Investigaciones administrativas y disciplinarias.
Detrimento patrimonial</t>
  </si>
  <si>
    <t xml:space="preserve">Falta de controles en la entrega de bienes a las organizaciones de defensa civil </t>
  </si>
  <si>
    <t>Posibilidad de pérdida económica por multa o sanciones de entes reguladores por pérdida o daño de los bienes entregados a las organizaciones de Defensa Civil para su operación misional</t>
  </si>
  <si>
    <t xml:space="preserve">El servidor público responsable de inventario de la seccional/oficina verifica el inventario físico comparándolo con el inventario documentado enviado por el Grupo de Almacén para actualizar los cargos, en caso de encontrarse diferencia alguna, debe reportar la novedad con los respectivos soportes para la corrección del inventario. </t>
  </si>
  <si>
    <t xml:space="preserve">El responsable de la seccional/oficina previamente verifica la vigencia de la organización y solicita una carta de intención dirigida al Director General por parte del potencial comodatario con el fin de suscribir el contrato de comodato ; asimismo una vez se firma el comodato por las partes, se entregan los bienes mediante  acta de entrega verificando su cantidad y estado de funcionamiento; lo anterior como constancia de la entrega.  </t>
  </si>
  <si>
    <t xml:space="preserve">El servidor público asignado de gestión ambiental  verifica en el Sistema de Información Misional SIM, la información registrada por las Direcciones Seccionales, requeridas para validar y asegurar el cumplimiento de las actividades del anexo de Prevención, en tema de gestión ambiental. </t>
  </si>
  <si>
    <t>Realizar  semestralmente la actualización de cargos de acuerdo con los lineamientos del Grupo de Almacén</t>
  </si>
  <si>
    <t>Comunicaciones con las novedades o conformidad  del inventario al Grupo de Almacén</t>
  </si>
  <si>
    <t>En caso de materializarse el riesgo se tramita el informe a la aseguradora y se inicia investigación administrativa.</t>
  </si>
  <si>
    <t>Desarrollar un plan de inspecciones aleatorias a las organizaciones de Defensa Civil para verificar el estado y cantidad de bienes entregados y de ser necesario actualizar el comodato y/o actas de entrega de acuerdo con el procedimiento GLE-PD- 007 Elaboración de Comodatos.</t>
  </si>
  <si>
    <t>Plan de inspecciones, actas o informes de la inspección.
Comodatos y actas de entrega firmados</t>
  </si>
  <si>
    <t>Falta mecanismos de control de las fechas de vencimiento de los artículos perecederos.</t>
  </si>
  <si>
    <t>Reducción de la capacidad en las actividades relacionadas con la rehabilitación social.
Investigaciones administrativas y disciplinarias.
Detrimento patrimonial</t>
  </si>
  <si>
    <t>Ausencia o deficientes controles del inventario de las ayudas alimentarias y no alimentarias recibidas</t>
  </si>
  <si>
    <t>Posibilidad de pérdida económica y reputacional por queja, reclamo, demanda de los grupos de valor o ente regulador por pérdida o daño de las ayudas alimentarias y no alimentarias</t>
  </si>
  <si>
    <t>El responsable asignado de la seccional o unidad operativa revisa que los elementos perecederos en calidad de donación su fecha de vencimiento no sea inferior a seis meses, en caso contrario debe proceder a la entrega inmediata previa autorización de la Dirección General.</t>
  </si>
  <si>
    <t>El técnico para apoyo del Grupo de Prevención encargado del módulo de donaciones en el SIM, coteja el formato RSA-FT-004 contra las evidencias de entrega de las donaciones  con el fin de comprobar que se haya realizado la entrega y verificar la descarga de los bienes del kardex respectivo.  En caso de no contar con las evidencias o comprobar que no se ha realizado el descargue de los bienes del kardex de donaciones,  se escribe un correo al responsable de la entrega para que subsane las observaciones.</t>
  </si>
  <si>
    <t>El técnico para apoyo del Grupo de Prevención encargado del módulo de donaciones en el sistema SIM, revisa el registro de los bienes recibidos por parte de las seccionales en el SIM,  con el fin de verificar que se hayan registrado todos los bienes de acuerdo con el acta de donación.  En caso de encontrarse diferencias, se envía un correo al responsable para que registre o realice los ajustes del caso.</t>
  </si>
  <si>
    <t>Desconocimiento de la importancia  de las PQRSD interpuestas por los grupos de interés</t>
  </si>
  <si>
    <t>No conformidad por parte de los grupos de interés
Investigaciones disciplinarias.
Tutelas o demandas en contra la entidad</t>
  </si>
  <si>
    <t>Inexistencia o insuficientes controles  de los plazos establecidos en el Código de Procedimiento Administrativo y de lo  Contencioso Administrativo (Ley  1755 de 2015) para responder una PQRSD</t>
  </si>
  <si>
    <t>Posibilidad de pérdida económica y reputacional por sanciones de entes reguladores y de control o demandas y quejas de los grupos de valor debido a incumplimiento de una inadecuada y/o inoportuna respuesta a las PQRSD</t>
  </si>
  <si>
    <t>El servidor público asignado registra en el aplicativo diligenciando el formulario en el cual se especifican los datos el medio de recepción, fecha, número de radicado, asunto, motivo de la solicitud  para que el aplicativo le asigne  un número único de radicado con el cual se podrá realizar el respectivo seguimiento.</t>
  </si>
  <si>
    <t>El administrador de las PQRSD  revisa en el aplicativo las respuestas pendientes y envía un recordatorio a los responsables asignados con el fin de asegurar la respuesta oportuna  al peticionario.  Cuando haya verificado la oportunidad y calidad de la respuesta  realiza el cierre del trámite en el aplicativo.</t>
  </si>
  <si>
    <t>Implementar una lista de chequeo tipo semáforo para el control de las fechas de vencimiento de los artículos perecederos.</t>
  </si>
  <si>
    <t xml:space="preserve">Lista de chequeo tipo semáforo </t>
  </si>
  <si>
    <t>En caso de materializarse el riesgo se inicia una investigación administrativa y disciplinaria.</t>
  </si>
  <si>
    <t>En caso de recibir donaciones, realizar el registro en el SIM</t>
  </si>
  <si>
    <t>Registros en el SIM</t>
  </si>
  <si>
    <t xml:space="preserve">En caso de entregar donaciones diligenciar el formato de entrega de donaciones, anexar los listados o acta de entrega y registro fotográfico 
Realizar el registro de la salida de bienes entregados en el SIM </t>
  </si>
  <si>
    <t>Alto</t>
  </si>
  <si>
    <t>Mantener un cuadro control de las PQRSD recibidas que contenga la fecha de ingreso, la persona asignada y el plazo máximo de la respuesta.</t>
  </si>
  <si>
    <t>Cuadro de control</t>
  </si>
  <si>
    <t>Aunque se haya vencido el plazo para una PQRSD, se debe dar respuesta o comunicar al peticionario las causas de la demora y responder en todo caso a su petición.</t>
  </si>
  <si>
    <t>Elaborar un informe trimestral de las PQRSD recibidas y contestadas con destino al Director Seccional o Responsable de la unidad operativa</t>
  </si>
  <si>
    <t>Informe enviado por correo electrónico</t>
  </si>
  <si>
    <t>Responsable de las PQRSD</t>
  </si>
  <si>
    <t>Mal estado de los vehículos por falta de mantenimiento</t>
  </si>
  <si>
    <t>Falta de control en la administración de los vehículos</t>
  </si>
  <si>
    <t xml:space="preserve">Falta de pericia o competencias del funcionario o voluntario que conduce los vehículos operativos.
</t>
  </si>
  <si>
    <t>Posibilidad de pérdida económica por demandas y reclamaciones debido a la configuración del contrato realidad</t>
  </si>
  <si>
    <t>1. Detrimento de la imagen institucional.
2. Pérdida de credibilidad y confianza por parte de la comunidad.
3. Investigaciones de orden disciplinarios, fiscal o penal a la entidad.
4. Proceso de responsabilidad civil</t>
  </si>
  <si>
    <t xml:space="preserve">Posibilidad de pérdida económica, demandas y quejas de los grupos de valor y perdida reputacional por accidentes vehiculares que ocasionan daños a terceros  </t>
  </si>
  <si>
    <t>El conductor asignado verifica mediante los formatos de inspección pre operacional el estado del vehículo, en caso de encontrarse alguna novedad la registra en el formato e informa al superior inmediato.  Igualmente semestralmente se realiza una revisión técnica de los vehículos empleando el formato GLO-FT-035.</t>
  </si>
  <si>
    <t>El encargado de transportes y el Director Seccional o responsable de Oficina de Defensa Civil verifica el  estado del vehículo y la orden de marcha a traves del formato GLO-FT-028 debidamente diligenciado.</t>
  </si>
  <si>
    <t>El responsable de transportes verifica que sea calificado el conductor, a traves de una prueba de peritaje de conducción, verificando la vigencia de la licencia de conducción y que ésta corresponda a la categoría del vehículo que va a  conducir.</t>
  </si>
  <si>
    <t>En caso de materializarse el riesgo se debe tramitar el seguro respectivo de acuerdo al procedimiento</t>
  </si>
  <si>
    <t>Verificar trimestralmente que se haya diligenciado la orden de marcha formato GLO-FT-028 cada vez que los vehículos asignados hayan salido de la jurisdicción.</t>
  </si>
  <si>
    <t>Formato GLO-FT-028 diligenciado</t>
  </si>
  <si>
    <t>Elaborar un acta al inicio de cada semestre de la vigencia en el que conste de la verificación de las competencias mediante la prueba de peritaje de conducción de los conductores asignados y de la vigencia y adecuación de su licencia de conducción.</t>
  </si>
  <si>
    <t>Acta semestral elaborada</t>
  </si>
  <si>
    <t>Vinculación de voluntarios en actividades funcionales</t>
  </si>
  <si>
    <t>Demandas en contra de la entidad.
Investigaciones disciplinarias.
Detrimento patrimonial</t>
  </si>
  <si>
    <t xml:space="preserve">Vinculación de voluntarios en convenios sin el debido proceso de contratación </t>
  </si>
  <si>
    <t>Alta carga de trabajo</t>
  </si>
  <si>
    <t xml:space="preserve">El  abogado asesor del Grupo Administrativo verifica que el contrato de prestación de servicios, especialmente en desarrollo de un convenio o contrato se establezca las cláusulas necesarias para evitar la configuración de un contrato realidad. </t>
  </si>
  <si>
    <t>El Director Seccional o responsable de la unidad operativa verifica que los organismos operativos diligencien el formato ATN-FT-008 Control de Asistencia de Voluntarios indicando los datos de la actividad misional desarrollada.  Lo anterior con el fin  de tener un soporte  y  mantener un registro en el SIM de las operaciones de los voluntarios.</t>
  </si>
  <si>
    <t>Diligenciar y exigir el diligenciamiento del Formato ATN-FT-008 a las organizaciones de Defensa Civil</t>
  </si>
  <si>
    <t>Formato ATN -FT-008</t>
  </si>
  <si>
    <t>En caso de requerir contratar una persona por prestación de servicios, debe   tramitar el contrato con la Dirección General, para su revisión y trámite respectivo.</t>
  </si>
  <si>
    <t>Solicitud de revisión</t>
  </si>
  <si>
    <t>Comunicaciones enviadas a las universidades</t>
  </si>
  <si>
    <t>Manejo del Riesgo</t>
  </si>
  <si>
    <t>Reducir</t>
  </si>
  <si>
    <t>Mitigar</t>
  </si>
  <si>
    <t>Aceptar</t>
  </si>
  <si>
    <t>Transferir</t>
  </si>
  <si>
    <t>Evitar</t>
  </si>
  <si>
    <t>Acciones  mitigen el riesgo</t>
  </si>
  <si>
    <t>Asumir reconociendo los efectos de posible materializacion</t>
  </si>
  <si>
    <t>Trasladar el riesgo</t>
  </si>
  <si>
    <t>Riesgo alto se determina no asumir la actividad</t>
  </si>
  <si>
    <t>Riesgo alto -tratarlo mediante transferencia o mitigación</t>
  </si>
  <si>
    <t>Gestionar pasantías de estudiantes de universidades locales para el desarrollo de actividades que apoyen  la gestión  administrativa de la dependencia.</t>
  </si>
  <si>
    <t>Plan de Contingencia en caso de que se materialice el riesgo</t>
  </si>
  <si>
    <t>Medición del indicador</t>
  </si>
  <si>
    <t>MONITOREO</t>
  </si>
  <si>
    <t>Actualizada: 31/12/2021</t>
  </si>
  <si>
    <t>MISIONALES</t>
  </si>
  <si>
    <t>MAPA DE RIESGOS DE PROCESOS 2021-SECCIONALES</t>
  </si>
  <si>
    <t>La actividad que conlleva el riesgo se ejecuta como máximos 4 veces por año</t>
  </si>
  <si>
    <t>La actividad que conlleva el riesgo se ejecuta de 5 a 12 veces por año</t>
  </si>
  <si>
    <t>La actividad que conlleva el riesgo se ejecuta de 13 a 365 veces por año</t>
  </si>
  <si>
    <t>La actividad que conlleva el riesgo se ejecuta minimo 366 veces al año y máximo 1500 veces por año</t>
  </si>
  <si>
    <t>La actividad que conlleva el riesgo se ejecuta más de 1500 veces por año</t>
  </si>
  <si>
    <t xml:space="preserve">Afectación menor a  10 SMLMV. </t>
  </si>
  <si>
    <t>Mayor a 1500 SMLMV</t>
  </si>
  <si>
    <t>Mayor de 280 hasta  1500 SMLMV</t>
  </si>
  <si>
    <t xml:space="preserve">Mayor a 50 hasta 280 SMLMV </t>
  </si>
  <si>
    <t xml:space="preserve">mayor de 10 hasta 50 SMLMV </t>
  </si>
  <si>
    <t>Inadecuada metodología del proceso de planeación estratégica y operativa</t>
  </si>
  <si>
    <t>Posibilidad de pérdida reputacional por incumplimiento de los objetivos estratégicos debido a la inadecuada metodología del proceso de planeación estratégica y operativa</t>
  </si>
  <si>
    <t>Pérdida reputacional</t>
  </si>
  <si>
    <t>Agosto 31 de 2022</t>
  </si>
  <si>
    <t>Jefe Oficina Asesora de Planeación</t>
  </si>
  <si>
    <t>Septiembre 30 de 2022</t>
  </si>
  <si>
    <t xml:space="preserve">Posibilidad de pérdida reputacional debido a la materialización de riesgos por debilidades en el diseño de los controles </t>
  </si>
  <si>
    <t xml:space="preserve">Debilidades en el diseño de los controles </t>
  </si>
  <si>
    <t>En caso de materialización del riesgo, realizar una mesa de trabajo con el líder del proceso para fortalecer los controles de acuerdo con la desviación presentada.</t>
  </si>
  <si>
    <t>Posibilidad de afectaciòn económica por inadecuada formulación de los proyectos de inversión.</t>
  </si>
  <si>
    <t>Inadecuada formulación de los proyectos de inversión.</t>
  </si>
  <si>
    <t>Actualizada: 01/08/2022</t>
  </si>
  <si>
    <t>OBJETIVO DEL PROCESO</t>
  </si>
  <si>
    <t>OBJETIVO ESTRATÉGICO</t>
  </si>
  <si>
    <t>CONTEXTO EXTERNO</t>
  </si>
  <si>
    <t>CONTEXTO INTERNO</t>
  </si>
  <si>
    <t>PLANEACIÓN ESTRATÉGICA</t>
  </si>
  <si>
    <t>Garantizar que la entidad cuente con las herramientas de planeación necesarias para su correcto direccionamiento y orientación.</t>
  </si>
  <si>
    <t>Implementar un programa de mejora continua de la gestión y del desempeño
institucional.</t>
  </si>
  <si>
    <t>LEGALES Y REGLAMENTARIOS: Nuevo Plan Nacional de Desarrollo.</t>
  </si>
  <si>
    <t>POLÍTICOS: Cambio de gobierno que genera nuevas políticas públicas.</t>
  </si>
  <si>
    <t>PROCESOS: Dificultades en la ejecución del presupuesto de inversión.</t>
  </si>
  <si>
    <t>FINANCIEROS: Incremento de la cuota de inversión lo que dificulta su ejecución.</t>
  </si>
  <si>
    <t>PERSONAL: Alta rotación de personal, generando reprocesos.</t>
  </si>
  <si>
    <t>TECNOLOGÍA: Sistema de Información Kawak, seguridad de la información.</t>
  </si>
  <si>
    <t>COMUNICACIÓN INTERNA: Disponibilidad de diferentes canales de comunicación.</t>
  </si>
  <si>
    <t>CONTEXTO DEL PROCESO</t>
  </si>
  <si>
    <t>DISEÑO DEL PROCESO: Los procedimientos del proceso se encuentran debidamente identificados y documentados.</t>
  </si>
  <si>
    <t>INTERACCIONES CON OTROS PROCESOS: Recibe insumos de Seguimiento a la Gestión y Control Interno y entrega información a todos los procesos.</t>
  </si>
  <si>
    <t>PROCEDIMIENTOS ASOCIADOS: 
Elaboración de Planes de Gestión
Identificación y administración del riesgo
Elaboración anteproyecto de presupuesto y trámite de vigencias futuras
Elaboración y actualización de proyectos de inversión
Racionalización de Trámites</t>
  </si>
  <si>
    <t>RESPONSABLES DEL PROCESO: Oficina Asesora de Planeación</t>
  </si>
  <si>
    <t>COMUNICACIÓN ENTRE LOS PROCESOS: El proceso fluye efectivamente a través del sistema de información.</t>
  </si>
  <si>
    <t>CONTEXTO IDENTIFICACIÓN RIESGOS DE PROCESOS  DIRECCIÓN GENERAL</t>
  </si>
  <si>
    <t>GESTIÓN HUMANA</t>
  </si>
  <si>
    <t>Gestionar y controlar de manera efectiva y segura la información requerida para ejecutar los diferentes procesos de la organización .</t>
  </si>
  <si>
    <t>GESTIÓN DE LA INFORMACIÓN - GRUPO DE ORIENTACÓN CIUDADANA Y GESTIÓN DOCUMENTAL</t>
  </si>
  <si>
    <t>SOCIALES Y CULTURALES: N/A</t>
  </si>
  <si>
    <t>AMBIENTALES: N/A</t>
  </si>
  <si>
    <t>LEGALES Y REGLAMENTARIOS: N/A</t>
  </si>
  <si>
    <t>PROCESOS: Dificultad en la ejecución de los proyectos de área.</t>
  </si>
  <si>
    <t>ESTRATÉGICOS: N/A</t>
  </si>
  <si>
    <t>ECONÓMICOS: N/A</t>
  </si>
  <si>
    <t xml:space="preserve">INTERACCIONES CON OTROS PROCESOS: Recibe y entrega información de todos los procesos. </t>
  </si>
  <si>
    <t>PROCEDIMIENTOS ASOCIADOS: 
Gestión Documental
Administración de requerimientos de los ciudadanos</t>
  </si>
  <si>
    <t>RESPONSABLES DEL PROCESO: Grupo de Orientación Ciudadana y Gestión Documental.</t>
  </si>
  <si>
    <t xml:space="preserve">ACTIVOS DE SEGURIDAD DIGITAL DEL PROCESO: Sistema de Información: Kawak, Suip y Suit. </t>
  </si>
  <si>
    <t>ECONÓMICOS Y FINANCIEROS: Disponibilidad de recursos para continuar con los proyectos.</t>
  </si>
  <si>
    <t>TECNOLÓGICOS: N/A</t>
  </si>
  <si>
    <t>GESTIÓN DE LA INFORMACIÓN</t>
  </si>
  <si>
    <t>Ausencia de la cultura archivística</t>
  </si>
  <si>
    <t>El Grupo de Orientación Ciudadana y Gestión Doucmental, durante el año ejecuta 4 capacitaciones a nivel nacional las cuales tienen por objetivo  dar a conocer los lineamientos para la correcta aplicación de los procesos archivísticos.</t>
  </si>
  <si>
    <t>El Grupo de Orientación Ciudadana y Gestión Documental, realiza  el cronograma para desarrollar la ejecución de las visitas de control y seguimiento para verificar la correcta aplicación de las TRD a los archivos de gestión a nivel nacional.</t>
  </si>
  <si>
    <t>Afectación económica</t>
  </si>
  <si>
    <t>Inadecuada ejecución y seguimiento al procedimiento para la atención diligente y oportuna a las respuesta de las Pqrds</t>
  </si>
  <si>
    <t>Aplicativo PQRSD</t>
  </si>
  <si>
    <t>Nancy Rodríuez Reina</t>
  </si>
  <si>
    <t>Diana Carolina Montenegro Dìaz
Marìa Nataly Paredes Merida</t>
  </si>
  <si>
    <t xml:space="preserve">Registros y/o soportes  </t>
  </si>
  <si>
    <t xml:space="preserve"> Informes</t>
  </si>
  <si>
    <t>Informes</t>
  </si>
  <si>
    <t>En caso de materialización del riesgo, realizar  mesa de trabajo con el asesor jurídico para fortalecer los controles y tomar acciones segùn corresponda  de acuerdo con la desviación presentada.</t>
  </si>
  <si>
    <t>Gestionar y administrar el talento humano de la DCC, garantizando su competencia y procurando la satisfacción y bienestar de usuarios internos y externos para el adecuado funcionamiento organizacional.</t>
  </si>
  <si>
    <t>ECONÓMICOS: Disponibilidad de recursos para continuar con los proyectos.</t>
  </si>
  <si>
    <t>FINANCIEROS: Disponibilidad de recursos para continuar con los proyectos.</t>
  </si>
  <si>
    <t>SOCIALES Y CULTURALES:  N/A</t>
  </si>
  <si>
    <t>LEGALES Y REGLAMENTARIOS: Nueva normatividad relacionada con la administración de la gestión del talento humano.</t>
  </si>
  <si>
    <t>PERSONAL: Alta rotación de personal, generando reprocesos, alta carga laboral, concurso de méritos, desconocimiento del sector público.</t>
  </si>
  <si>
    <t>ESTRATÉGICOS: Modificaciones en los planes y programas de la entidad.</t>
  </si>
  <si>
    <t xml:space="preserve">INTERACCIONES CON OTROS PROCESOS:  Recibe y entrega información de todos los procesos. </t>
  </si>
  <si>
    <t>RESPONSABLES DEL PROCESO: Grupo de Gestión del Talento Humano.</t>
  </si>
  <si>
    <t>COMUNICACIÓN INTERNA:  Disponibilidad de diferentes canales de comunicación.</t>
  </si>
  <si>
    <t>ACTIVOS DE SEGURIDAD DIGITAL DEL PROCESO: Kactus, Kawak, Siif Nación, Secopp ii, Olimpia.</t>
  </si>
  <si>
    <t>Formato diligenciado y firmado por el servidor público y el jefe inmediato.</t>
  </si>
  <si>
    <t>Nataly Hernández
Jefes de las Dependencias</t>
  </si>
  <si>
    <t>El Jefe del Grupo de Gestión de Talento Humano, sigue los lineamientos establecidos en el procedimiento de evaluación de desempeño de la entidad.</t>
  </si>
  <si>
    <t>Informe avances seguimiento ejecución actividades del plan de acción y planes de trabajo.</t>
  </si>
  <si>
    <t>Nataly Hernández
Líderes del SST a nivel nacional.</t>
  </si>
  <si>
    <t>Registros de inducción, correos y documentos.</t>
  </si>
  <si>
    <t>Acta de verificación novedades nómina.</t>
  </si>
  <si>
    <t>Sergio Gil
Leidy Rodríguez</t>
  </si>
  <si>
    <t>Inadecuada ejecución del proceso de entrega del puesto de trabajo según lo establecido en el procedimiento de la entidad.</t>
  </si>
  <si>
    <t>Pérdidad reputacional</t>
  </si>
  <si>
    <t>Jonathan Bartolo Pinzón</t>
  </si>
  <si>
    <t>El Jefe del Grupo de Gestión de Talento Humano sigue el debido proceso.</t>
  </si>
  <si>
    <t>Suministrar oportunamente los bienes y servicios necesarios para el desarrollo de los demás procesos de la Entidad.</t>
  </si>
  <si>
    <t>ACTIVOS DE SEGURIDAD DIGITAL DEL PROCESO: Aplicativos Seven, Kawak.</t>
  </si>
  <si>
    <t>GESTIÓN LOGÍSTICA</t>
  </si>
  <si>
    <t>SOCIALES Y CULTURALES: N/A.</t>
  </si>
  <si>
    <t>TECNOLÓGICOS: Fallas en los servidores de Digital Ware y Siif Nación que impidan el registro oportuno de información, saldos financieros confiables y carencia de información real para la toma de decisiones.</t>
  </si>
  <si>
    <t>AMBIENTALES: N/A.</t>
  </si>
  <si>
    <t>LEGALES Y REGLAMENTARIOS: Cambio de normatividad y desconocimiento de la misma.</t>
  </si>
  <si>
    <t>FINANCIEROS: Carencia de recursos para adecuación de la bodega, distribución de material y ejecución del plan de acción.</t>
  </si>
  <si>
    <t>PROCESOS: Desactualización de procedimientos, generación de reprocesos por falencias de otras dependencias.</t>
  </si>
  <si>
    <t>COMUNICACIÓN INTERNA: Falta de información adecuada y oportuna para la ejecución de los procesos.</t>
  </si>
  <si>
    <t>INTERACCIONES CON OTROS PROCESOS: Recibe insumos de entrada de todas las dependencias y suministra información a los mismos.</t>
  </si>
  <si>
    <t>TRANVERSALIDAD: El proceso determina lineamientos de sus procedimientos para ser ejecutados por los demás procesos.</t>
  </si>
  <si>
    <t>PROCEDIMIENTOS ASOCIADOS:
Ingreso de bienes al almacén
Salida de bienes del almacén
Administración de Almacén</t>
  </si>
  <si>
    <t>COMUNICACIÓN ENTRE LOS PROCESOS: Fortalecer el flujo de comunicación interna entre dependencias.</t>
  </si>
  <si>
    <t>COMUNICACIÓN ENTRE LOS PROCESOS: Canalizar la información a través de los diferentes mecanismos de comunicación interna entre dependencias, de conformidad con lo implementado por la entidad.</t>
  </si>
  <si>
    <t>ACTIVOS DE SEGURIDAD DIGITAL DEL PROCESO: aplicativos: Seven, Siif Nación, Kawak, Kactus, Sysman, Secop ii, Firmas digitales, correos electrónicos y equipos de la dependencia.</t>
  </si>
  <si>
    <t>El Grupo de Almacen recibe los documentos soporte, los verifica y en caso de cumplir con los requisitos establecidos en los procedimientos los tramita, en caso  los devuelve para ajustes según corresponda.</t>
  </si>
  <si>
    <t>El Grupo de Almacen de manera semestral envía memorando para la verificación de los inventarios con el objetivo de determinar faltantes y/o sobrantes.</t>
  </si>
  <si>
    <t>1. Soporte de devolución de documentos para ajustes.
2. Verificación de los movimientos para registro.
3. Comprobantes generados por el módulo de inventarios.</t>
  </si>
  <si>
    <t>Jefe de Grupo</t>
  </si>
  <si>
    <t>Memorando, correos y listados de inventario.</t>
  </si>
  <si>
    <t>Correos electrónicos con la trazabilidad de las actualizaciones.</t>
  </si>
  <si>
    <t>Técnico de Servicios</t>
  </si>
  <si>
    <t xml:space="preserve">Los auxiliares del Grupo de Almacen-Bodega bimestralmente realizan verificación del inventario devolutivo y de un grupo de consumo con el fin de determinar diferencias entre las existencias físicas y los listados de inventario para establecer las diferencias y reportar a la oficina los ajustes a realizar; en caso que encuentren observaciones para ajustar entregaran la copia de los documentos soporte para realizar los registros en el modulo de inventario. </t>
  </si>
  <si>
    <t>Auxiliares de Servicio.</t>
  </si>
  <si>
    <t>Listado de inventario bimstral - comprobantes de registro en el sistema.</t>
  </si>
  <si>
    <t>Grupo de Alamcén y Guardas de Seguridad</t>
  </si>
  <si>
    <t>No. de actividades realizadas /
No. de actividades planeadas
No. De bienes entregados (bimestralmente)/No. De bienes en bodega (bimestralmente)</t>
  </si>
  <si>
    <t>Grupo de Almacén</t>
  </si>
  <si>
    <t>Informe bimensual y planes de distribución autorizados.</t>
  </si>
  <si>
    <t>No. de actividades realizadas /
No. de actividades planeadas
No. De bienes entregados (bimestralmente) / No. De bienes en bodega (bimestralmente)</t>
  </si>
  <si>
    <t>Entrega de informe bimensual a la Subdirección Administrativa y Financiera para solicitar autorización de entrega de los bienes devolutivos y de consumo.</t>
  </si>
  <si>
    <t>ECONÓMICOS: Disponibilidad de recursos para ejecutar las tareas de la Dependencia.</t>
  </si>
  <si>
    <t>ECONÓMICOS: Recorte del presupuesto asignado a la entidad.</t>
  </si>
  <si>
    <t>LEGALES Y REGLAMENTARIOS:  Nueva reglamentación y normatividad.</t>
  </si>
  <si>
    <t>GESTIÓN LOGÍSTICA - GRUPO ADMINISTRACIÓN DE SERVICIOS</t>
  </si>
  <si>
    <t>FINANCIEROS: Recorte de presupuesto para la dependencia.</t>
  </si>
  <si>
    <t>PROCESOS: Desactualización de procesos por posibilidad de nueva normatividad por cambio de gobierno.</t>
  </si>
  <si>
    <t>TECNOLOGÍA: N/A</t>
  </si>
  <si>
    <t>ESTRATÉGICOS:  Nueva política pública, designación del nuevo Director y cambios en la planeación estratégica.</t>
  </si>
  <si>
    <t>ESTRATÉGICOS: Nueva política pública, designación del nuevo Director y cambios en la planeación estratégica.</t>
  </si>
  <si>
    <t>COMUNICACIÓN INTERNA: Comunicación fluida entre dependencias.</t>
  </si>
  <si>
    <t>DISEÑO DEL PROCESO: Los procedimientos del proceso se encuentran debidamente identificados, documentados y socializados.</t>
  </si>
  <si>
    <t>INTERACCIONES CON OTROS PROCESOS:  Recibe insumos de entrada de todas las dependencias y suministra información a los mismos.</t>
  </si>
  <si>
    <t>PROCEDIMIENTOS ASOCIADOS:
Administración servicio de transporte
Reclamación de siniestros y pago de indemnizaciones de los bienes de la Entidad
Mantenimiento de planta física</t>
  </si>
  <si>
    <t>RESPONSABLES DEL PROCESO: Grupo Administración de Servicios</t>
  </si>
  <si>
    <t>COMUNICACIÓN ENTRE LOS PROCESOS: Comunicación fluida.</t>
  </si>
  <si>
    <t>ACTIVOS DE SEGURIDAD DIGITAL DEL PROCESO: N/A.</t>
  </si>
  <si>
    <t>Formato GLO-FT035 - REVISIÓN TÉCNICA DE VEHÍCULOS</t>
  </si>
  <si>
    <t>Plan de mantenimiento de la vigencia.</t>
  </si>
  <si>
    <t>Administrador de trasnportes</t>
  </si>
  <si>
    <t xml:space="preserve">No. de actividades realizadas /
No. de actividades planeadas
</t>
  </si>
  <si>
    <t>Se informa al jefe del Grupo para tomar acciones a que haya lugar y se inmoviliza inmediatemente el vehículo.</t>
  </si>
  <si>
    <t xml:space="preserve">Desconocimento sobre los aspectos mecánicos del parque automotor y demoras en el proceso contractual del plan de mantenimiento. </t>
  </si>
  <si>
    <t>Comprende desde la identificación de la normatividad existente y aplicable, hasta la culminación de actos administrativos definitivos y defensa técnica de la entidad en los procesos judiciales.</t>
  </si>
  <si>
    <t>El Grupo de Almacén, tramita la solicitud de ctualización de las versiones de módulo de inventarios, de conformidad con lo cambios y mejoras del aplicativo.</t>
  </si>
  <si>
    <t>Indebida participación o actuación tanto de la entidad como de sus voluntarios en actividades propias de la misión institucional.</t>
  </si>
  <si>
    <t>Reporte de seguimiento semanal.</t>
  </si>
  <si>
    <t>Profesional Oficina Asesora Jurídica</t>
  </si>
  <si>
    <t>Verificación de la página web de la rama judicial con los 23 dígitos de radicado de cada demanda.</t>
  </si>
  <si>
    <t>Se lleva al comité de conciliación para conciliar el pago antes de que se profiera sentencia en primera o segunda instancia.</t>
  </si>
  <si>
    <t>GESTIÓN LEGAL</t>
  </si>
  <si>
    <t xml:space="preserve">
El responsable del programa de seguros del Grupo de Administración de Servicios, semestralmente ejecuta la  elaboración y socialización del procedimiento de Reclamacion de siniestros y pago de inmedizaciones de los bienes
</t>
  </si>
  <si>
    <t>Correo electrónico - Tip de seguros prescripción siniestros.</t>
  </si>
  <si>
    <t>El responsable del programa de seguros del Grupo de Administración de Servicios, trismetralmente elabora tip informativo para conocimiento del término de prescripción de los siniestros.</t>
  </si>
  <si>
    <t xml:space="preserve">Mensualmente el el servidor público responsable de seguros del Grupo Administración de Servicios, revisa y verifica fechas puntuales y se actualiza la base de siniestralidad de la entidad, con el proposito de hacer seguimiento y control dejando la trazabilidad de las gestiones realizadas ante la aseguradora y comunaciones internas de la entidad, en caso de presentar observaciones se presenta la solicitud ante la asegurado o a la Direccion Seccional con e l fin de subsanar la novedad presentada y se registra en la base de datos de siniestralidad.
</t>
  </si>
  <si>
    <t>Base de datos-Correo electronico</t>
  </si>
  <si>
    <t>El responsable del programa de seguros del Grupo de Administración de Servicios,mensualmente alimenta, verifica y controla la base de siniestralidad de los siniestros.</t>
  </si>
  <si>
    <t>GRUPO ADMINISTRATIVO</t>
  </si>
  <si>
    <t>GESTIÓN LOGÍSTICA GRUPO DE ALMACÉN</t>
  </si>
  <si>
    <t>GESTIÓN LEGAL - OFICINA ASESORA JURÍDICA</t>
  </si>
  <si>
    <t>Garantizar la adquisición de bienes, servicios u obras de acuerdo con los requerimientos establecidos y el estatuto general de contratación pública, así como llevar el control de gastos y administración de los bienes inmuebles de la Entidad.</t>
  </si>
  <si>
    <t>LEGALES Y REGLAMENTARIOS: Nueva normatividad y reglamentación por cambio de gobierno.</t>
  </si>
  <si>
    <t>FINANCIEROS: Inadecuada ejecución del plan anual de adquisiciones.</t>
  </si>
  <si>
    <t>PERSONAL: Requerimiento de personal profesional idóneo en el manejo de los procesos contractuales de la entidad, continuidad y permanencia en los cargos (Se requiere que el personal que  maneja el proceso contractual sea de planta con cargos profesionales y no solo contratistas).</t>
  </si>
  <si>
    <t>Elaboración plan anual de adquisiciones
Desarrollo etapa precontractual
Desarrollo etapa contractual
Desarrollo etapa ejecución y seguimiento
Desarrollo debido proceso
Desarrollo etapa post contractual (Liquidación y evaluación)
Elaboración de convenios
Control de Bienes Inmuebles de propiedad de la Defensa Civil Colombiana</t>
  </si>
  <si>
    <t>RESPONSABLES DEL PROCESO: Grupo Administrativo</t>
  </si>
  <si>
    <t>COMUNICACIÓN ENTRE LOS PROCESOS: Comunicación fluida entre dependencias.</t>
  </si>
  <si>
    <t xml:space="preserve"> Debilidades en los lineamientos en la elaboración del plan de adquisiciones,
inadecuada identificación y proyección de las necesidades  por parte de las dependencias, así como la estructuración deficiente de las fichas técnicas para realizar los estudios previos.
</t>
  </si>
  <si>
    <t>1. Envío de correo con los instructivos y guías de los lineamientos para la correcta identificación y entrega de las necesidades de cada dependencia.
2. la Subdirección Administrativa informa a las diferentes dependencias de la Entidad los presupuestos aprobados en el PAA y las modificaciones realizadas al mismo.</t>
  </si>
  <si>
    <t>1. Correo electrónico.
2. Correo electrónico</t>
  </si>
  <si>
    <t xml:space="preserve">Realizar la verificación del contenido de las fichas técnicas de los procesos aprobados en el PAA.
</t>
  </si>
  <si>
    <t>Memorando o correo electrónico con las observaciones y/o recomendaciones.</t>
  </si>
  <si>
    <t>Jefe del Grupo</t>
  </si>
  <si>
    <t xml:space="preserve">Jefe del Grupo y el Responsable del proceso. </t>
  </si>
  <si>
    <t xml:space="preserve">La falta de conocimiento y compromiso de los supervisores en el cumplimiento de sus obligaciones, genera  demoras en la entrega de los informes finales de supervisón, requeridos para realizar la liquidación oportua de los contratos.
</t>
  </si>
  <si>
    <t xml:space="preserve">Responsable del proceso. </t>
  </si>
  <si>
    <t>Formato GAD-FT-034 - Evaluación de Supervisión
Correos Electrónicos y/o memorando solicitando correcciones.</t>
  </si>
  <si>
    <t>Realizar evaluación del cumplimiento de las funciones y obligaciones del supervisor mediante el formato GAD-FT-034 Evaluación de Supervision.</t>
  </si>
  <si>
    <t xml:space="preserve">
El Jefe del Grupo administrativo realiza un primer filtro de revisión, dónde verifica el contenido de las fichas técnicas, emitiendo observaciones y sugerencias al dueño de la necesidad para realizar los ajustes requeridos para dar cumplimiento a la normatividad establecida y continuar con el proceso.
</t>
  </si>
  <si>
    <t>No informar de manera oportuna por parte de los servidores públicos las novedades antes de la liquidación de nómina y errores de carácter involuntario.</t>
  </si>
  <si>
    <t>El Grupo de Gestión del Talento Humano realiza procesos de verificación durante la liquidación de la nómina, (incapacidades, traslados de eps, fondos o cuentas bancarias), con el propósito de tramitar de manera óptima y oportuna el pago de nómina a los servidores públicos de la entidad.</t>
  </si>
  <si>
    <t xml:space="preserve">Capacitaciones y envío de información a través de correos y/o  documentos relativos al trámite y reporte de las novedades de nómina. </t>
  </si>
  <si>
    <t>Verificación de las novedades de nómina mes a mes.</t>
  </si>
  <si>
    <t>Responsable del Programa de Seguros</t>
  </si>
  <si>
    <t>Controlar, evaluar y mejorar los procesos que componen el sistema de control interno de la DCC.</t>
  </si>
  <si>
    <t>ECONÓMICOS: N/A.</t>
  </si>
  <si>
    <t>TECNOLÓGICOS: N/A.</t>
  </si>
  <si>
    <t>LEGALES Y REGLAMENTARIOS: Modificación al código general disciplinario.</t>
  </si>
  <si>
    <t>FINANCIEROS: N/A</t>
  </si>
  <si>
    <t>PERSONAL: Rotación de personal.</t>
  </si>
  <si>
    <t>PROCESOS: Recibe y adelanta información de todos los procesos de la entidad y la comunidad en general.</t>
  </si>
  <si>
    <t>DISEÑO DEL PROCESO: Se requiere modificar el proceso de la dependencia teniendo en cuenta que entró a regir la ley 1952 del 2019 "Código General Disciplinario".</t>
  </si>
  <si>
    <t>INTERACCIONES CON OTROS PROCESOS: La dependencia requiere información documental con el fin de alimentar los procesos disciplinarios.</t>
  </si>
  <si>
    <t>TRANVERSALIDAD: N/A.</t>
  </si>
  <si>
    <t>PROCEDIMIENTOS ASOCIADOS: Procesos disciplinarios</t>
  </si>
  <si>
    <t>COMUNICACIÓN ENTRE LOS PROCESOS: Se requiere fortalecer el proceso de comunicación con los procesos para garantizar la oportunidad en los trámites que adelanta la dependencia.</t>
  </si>
  <si>
    <t>Falta de usuario exclusivo en la plataforma SEVEN, que permita a la dependencia administrar de forma independiente las quejas presentadas por la comunidad en general y los informes presentados por un servidor público.</t>
  </si>
  <si>
    <t>La Jefe de la oficina de control interno disciplinario, solicita a la Oficina Asesora de las Tics, gestionar ante el operador de SEVEN, la creación de un usuario independiente, que permita a la dependencia controlar y garantizar la reserva sumarial de los procesos disciplinarios.</t>
  </si>
  <si>
    <t>1. Realizar reuniones conjuntamente con las tics y el opredor de Seven para el desarrollo del usuario independiente que requiere la dependencia.
2. Revisión y verificación de las quejas y de los informes presentados.</t>
  </si>
  <si>
    <t>Jefe de la Oficina</t>
  </si>
  <si>
    <t>Formato CIN- FT018 - Planilla de quejas e informes recibidos.</t>
  </si>
  <si>
    <t>Presuntamente materializado el riesgo, se debe contar con el usuario independiente que garantice la reserva sumarial que maneja la dependencia.</t>
  </si>
  <si>
    <t>CONTROL INTERNO</t>
  </si>
  <si>
    <t>1. Certficados de idoneidad de las personas que hacen parte del SG-SST.
2. Seguimiento a la ejecución del plan de acción del SG-SST y planes de trabajo SST a nivel nacional.</t>
  </si>
  <si>
    <t>Correos</t>
  </si>
  <si>
    <t>Edna Lorena Ojeda Martinez
Diana Patricia Diaz</t>
  </si>
  <si>
    <t>Anyuri Lorena Medina Betancur</t>
  </si>
  <si>
    <t>1. Verificar que los documentos allegados al Grupo de Almacén cumplan con los requisitos establecidos en los procedimientos.</t>
  </si>
  <si>
    <t>Semestralemente enviar memorando para la verificación de los inventarios con el objetivo de determinar faltantes y/o sobrantes.</t>
  </si>
  <si>
    <t>Realizar verificación bimestral de los  inventarios de la entidad.</t>
  </si>
  <si>
    <t>Realizar tramite de solicitud de actualización de las versiones de módulo de inventarios, de conformidad con lo cambios y mejoras del aplicativo.</t>
  </si>
  <si>
    <t>GRUPO FINANCIERO</t>
  </si>
  <si>
    <t>Gestionar y administrar eficientemente la utilización del recurso financiero de la entidad para el desarrollo de las actividades enmarcadas en el plan estratégico institucional.</t>
  </si>
  <si>
    <t>SOCIALES Y CULTURALES: Problemas de orden publico - Atentados contra los bienes de la entidad.</t>
  </si>
  <si>
    <t>LEGALES Y REGLAMENTARIOS: Cambios de normatividad.</t>
  </si>
  <si>
    <t>FINANCIEROS: Recortes de presupuesto para el normal funcionamiento de la entidad.</t>
  </si>
  <si>
    <t>TECNOLOGÍA: Desactualización de los equipos y no contar con firmas digitales.</t>
  </si>
  <si>
    <t xml:space="preserve">ESTRATÉGICOS: Designación de nuevo Director y cambios en la estructura de la dependencia. </t>
  </si>
  <si>
    <t xml:space="preserve">ESTRATÉGICOS:  Designación de nuevo Director y cambios en la estructura de la dependencia. </t>
  </si>
  <si>
    <t>PROCESOS: Se cuenta con la caracterización del proceso.</t>
  </si>
  <si>
    <t>INTERACCIONES CON OTROS PROCESOS: Recibe entradas de procesos externos e internos para posteriormente realizar entrega de información rutinaria e informes de gestión y control.</t>
  </si>
  <si>
    <t>PROCEDIMIENTOS ASOCIADOS:
Administración del presupuesto
Administración de ingresos
Gestión contable
Procedimiento Caja Menor y Legalización Gastos de Viaje
Ejecución de pagos</t>
  </si>
  <si>
    <t>RESPONSABLES DEL PROCESO: Grupo Financiero.</t>
  </si>
  <si>
    <t>COMUNICACIÓN ENTRE LOS PROCESOS: Comunicación fluida con el equipo de trabajo y  las dependencias.</t>
  </si>
  <si>
    <t>ACTIVOS DE SEGURIDAD DIGITAL DEL PROCESO: Firmas digitales, plataforma Siif Nación, plataforma Secop ii.</t>
  </si>
  <si>
    <t>DISEÑO DEL PROCESO: Los procedimientos están debidamente documentados, no obstante por posible cambio en la normatividad deben ser actualizados.</t>
  </si>
  <si>
    <t>AMBIENTALES: En caso de catástrofe no contar con los recursos necesarios para atender la emergencia en la infraestructura de las Seccionales, oficinas y Dirección General.</t>
  </si>
  <si>
    <t>TRANSVERSALIDAD: Es un proceso de apoyo transversal a los procesos de la entidad.</t>
  </si>
  <si>
    <t>COMUNICACIÓN INTERNA: Correo, memorandos, oficios, cartelera y reuniones de equipos de trabajo.</t>
  </si>
  <si>
    <t>Debilidades en los lineamientos en la elaboración del plan de adquisiciones,
inadecuada identificación y proyección de las necesidades  por parte de las dependencias, estructuración deficiente de las fichas técnicas para realizar los estudios previos y demoras en la autorización y aprobación del Plan Anual de Compras.</t>
  </si>
  <si>
    <t xml:space="preserve">Revisar y analizar mensualmente la ejecución presupuestal. </t>
  </si>
  <si>
    <t>1. Informe mensual
2. Medición del indicador , reportado en el aplicativo Kawak.</t>
  </si>
  <si>
    <t>Jefe del Grupo Financiero</t>
  </si>
  <si>
    <t>Informar al Subdirector Administrativo y Financiero para tomar las acciones correspondientes, para mejorar la ejcución presupuestal.</t>
  </si>
  <si>
    <t>El contador general del a entidad, realiza los análisisde las diferentes cuentas y de la información suministrada por los procesos que alimentan los estados financieros con el próposito de presentar información veraz y oportuna a entes internos y externos a la entidad.</t>
  </si>
  <si>
    <t>Profesional Contador de la entidad</t>
  </si>
  <si>
    <t>1. Reporte de análisis de cuentas en excel.
2. Informes presentados por las dependencias.</t>
  </si>
  <si>
    <t>Inconsistencias en la entrega de información por parte de las dependencias para la elaboración y presentación de los estados financieros.</t>
  </si>
  <si>
    <t>Realizar y analizar mensualmente las cuentas contables presentadas para realizar los estados financieros.</t>
  </si>
  <si>
    <t>Realizar ajustes en caso de presentarse inconsistencias</t>
  </si>
  <si>
    <t>Desarrollo de programas de capacitación y campañas dirigidos a voluntarios y ciudadanos  con el fin de mejorar su capacidad de respuesta ante una emergencia o desastre natural o antrópico.</t>
  </si>
  <si>
    <t>FINANCIEROS: Falta de recursos para el desarrollo de los programas de educación de la entidad.</t>
  </si>
  <si>
    <t>PERSONAL: Incumplimiento o desactualización del perfil de los docentes.</t>
  </si>
  <si>
    <t>ESTRATÉGICOS: N/A.</t>
  </si>
  <si>
    <t>COMUNICACIÓN INTERNA: N/A.</t>
  </si>
  <si>
    <t>DISEÑO DEL PROCESO: Los procesos se encuentran debidamente diseñados y actualizados.</t>
  </si>
  <si>
    <t>INTERACCIONES CON OTROS PROCESOS: Falta de recursos para el desarrollo de los programas de educación de la entidad por desarticulación de procesos.</t>
  </si>
  <si>
    <t>PROCEDIMIENTOS ASOCIADOS:
Planeación, ejecución y evaluación de cursos
Venta del servicio de capacitación
Ejecución de Programas de Formación para el Trabajo y el Desarrollo Humano
Diseño y Desarrollo de Programas de Formación
Gestión Docente
Control del servicio no conforme</t>
  </si>
  <si>
    <t>RESPONSABLES DEL PROCESO: Subdirección de Capacitación y Entrenamiento.</t>
  </si>
  <si>
    <t>COMUNICACIÓN ENTRE LOS PROCESOS: La Comunicación es fluida.</t>
  </si>
  <si>
    <t>ACTIVOS DE SEGURIDAD DIGITAL DEL PROCESO: Plataforma Q10, plataforma SIM.</t>
  </si>
  <si>
    <t>1. Elaborar la Directiva de capacitación.
2. Diligenciar el formato de revisión y verificación del diseño y desarrollo.</t>
  </si>
  <si>
    <t>1. Directiva de capacitación.
2. Formato e revisión y verificación del diseño y desarrollo.</t>
  </si>
  <si>
    <t>Diseñar y ejecutar plan de mejoramiento.</t>
  </si>
  <si>
    <t>Falta de personal idóneo para desarrollar las funciones de docencia.</t>
  </si>
  <si>
    <t>Desconocimiento y falta de responsabilidad en el cumplimiento de las funciones y directrices.</t>
  </si>
  <si>
    <t>2. Formato consolidado evaluación docente - PRE-FT 023.
3. Contratos instructores y docentes (Estos documentos se encuentra en el Grupo de Gestión de Talento Humano).</t>
  </si>
  <si>
    <t>1. Realizar evaluación de desempeño de los instructores y docentes.
2. Realizar proceso de contratación de personal idóneo para las funciones de docencia.</t>
  </si>
  <si>
    <t xml:space="preserve">Director de las Escuelas de Capacitación.
</t>
  </si>
  <si>
    <t>Contar con un back up de hojas de vida de docentes.</t>
  </si>
  <si>
    <t>Debilidades en el proceso de capacitación en el uso de las plataformas y herramientas tecnológicas.</t>
  </si>
  <si>
    <t>Correo electrónico en el que se envía el instructivo.</t>
  </si>
  <si>
    <t>Envío de instructivo a los estudiantes que inician la fase virtual.</t>
  </si>
  <si>
    <t>Correos, chats</t>
  </si>
  <si>
    <t>Director de la Escap.</t>
  </si>
  <si>
    <t>Contratar otra plataforma académica.</t>
  </si>
  <si>
    <t>Falta de aprobación para la adquisición  de los recursos para ejecutar los programas de capacitación.</t>
  </si>
  <si>
    <t>El Subdirector de Capacitación y Entrenamiento, anualmente realiza el planeamiento y la solicitud de los recursos con base en las necesidades de las Escuelas.</t>
  </si>
  <si>
    <t>Realizar la planeación de las necesidades de las Escuelas de Capacitación para solicitar el presupuesto.</t>
  </si>
  <si>
    <t>Plan Anual de Adquisisones - PAA</t>
  </si>
  <si>
    <t>Subdirector de Capacitación y Entrenamiento.</t>
  </si>
  <si>
    <t>1: Subdirector de Capacitación y Entrenamiento.
2. Director de Las Escuelas de Capacitación.</t>
  </si>
  <si>
    <t>Empleo  de recursos porcaja menor o recursos propios.</t>
  </si>
  <si>
    <t>Debilidades en el cumplimiento de las directrices de la Directiva de Capacitación.</t>
  </si>
  <si>
    <t>La Subdirección de capacitación y Entrenamiento recibe los informes de los cursos por intermedio del SIM, para verificar el cierre del programa académico en cumplimiento a las directrices.</t>
  </si>
  <si>
    <t>Revisión de los cierres de los cursos de capacitación.</t>
  </si>
  <si>
    <t>Información en el Sistema de Información Misional - SIM.</t>
  </si>
  <si>
    <t>Subdirección de Capacitación y Entrenamiento, Direcciones Seccionales y Oficinas Operativas</t>
  </si>
  <si>
    <t xml:space="preserve">No. de actividades realizadas /
No. de actividades planeadas
</t>
  </si>
  <si>
    <t>Adelantar jornadas de capcitación en los territorios.</t>
  </si>
  <si>
    <t>LEGALES Y REGLAMENTARIOS: Nueva normatividad por cambios de la estructura con relación al gobierno nacional.</t>
  </si>
  <si>
    <t>PROCESOS: Incumplimiento de las Directrices institucionales y del sector educación,
Inasistencia o registro inadecuado en los cursos de nivel básico e intermedio como parte de la preparación a la respuesta.</t>
  </si>
  <si>
    <t>TRANSVERSALIDAD: N/A.</t>
  </si>
  <si>
    <t>1.  Directiva de Planeación Estratégica.
2. Planilla asistencia a las reuniones de trabajo.</t>
  </si>
  <si>
    <t xml:space="preserve">Anualmente la Jefe de la Oficina Asesora de Planeación, desarrolla mesas de trabajo para concertar las variables del plan de acción. En caso de encontrarse errores en la formulación se conmina a la corrección de las variables. </t>
  </si>
  <si>
    <t>Trimestralmente la Jefe de la Oficina Asesora de Planeación realiza seguimiento a las actividades de las metas establecidas en el plan de acción para elaborar el informe que se presenta al Comité Institucional de Gestión y Desempeño y al Consejo Directivo. En caso de encontrase desviaciones se requiere al responsable para que ejecute la acción o para que solicite los ajustes necesarios al plan.</t>
  </si>
  <si>
    <t xml:space="preserve"> Se evidencia en el aplicativo KAWAK, comunicaciones internas y actas del Comité Institucional de Gestión y Desempeño y del Consejo Directivo.</t>
  </si>
  <si>
    <t>Seguimiento a las actividades de las metas establecidas en el plan de acción.</t>
  </si>
  <si>
    <t xml:space="preserve">Eelaborar documento a través del cual se imparte los lineamientos e instrucciones para la elaboración en forma participativa del Plan Estratégico de la entidad, de manera cuatrienal, para la construcción de la planeación. </t>
  </si>
  <si>
    <t>Una vez formulado el mapa de riesgos, la profesional de la Oficina Asesora de Planeación verifica la aprobación y ejecución del plan de tratamiento.</t>
  </si>
  <si>
    <t xml:space="preserve">Anualmente la profesional de la Oficina Asesora de Planeación desarrolla mesas de trabajo con los dueños de proceso para acompañarlos en la aplicación de la metodología. En caso de persistir las dificultades, se refuerza con la documentación del procedimiento. </t>
  </si>
  <si>
    <t xml:space="preserve">La Profesional de la Oficina de Planeación realiza mensualmente un seguimiento de la ejecución de los proyectos a través del sistema de seguimientos de proyectos de inversión (SPI) para verificar el estado de cumplimiento del proyecto. En caso de encontrarse diferencias o desviaciones se dejan las recomendaciones en el informe de ejecución semestral. </t>
  </si>
  <si>
    <t xml:space="preserve">Formular la política de administración de riesgos con base en la guía versión 5 emitida por el DAFP.
</t>
  </si>
  <si>
    <t>El Grupo de Orientación Ciudadana y Gestión Documental, revisa diariamente el aplicativo para el manejo de las PQRDS y el correo de orientación ciudadana, con el fin de registrar y redireccionar las solicitudes a nivel nacional, para dar respuesta oportuna a los requerimientos de los ciudadanos.</t>
  </si>
  <si>
    <t xml:space="preserve">El Grupo de Orientación Ciudadana y Gestión Documental, mensualmente realiza informe del control de las respuestas a nivel nacional de los requerimientos de los ciudadanos para detectar a tiempo los vencimientos de las solicitudes.
</t>
  </si>
  <si>
    <t>Afectación Económica</t>
  </si>
  <si>
    <t>TECNOLÓGICOS: Evolución de la transformación digital.</t>
  </si>
  <si>
    <t>AMBIENTALES: Agenda ambiental global, plan integral de gestión de cambio climático del Sector Defensa.</t>
  </si>
  <si>
    <t>TRANSVERSALIDAD: El proceso determina lineamientos para los demás procesos.</t>
  </si>
  <si>
    <t>OK</t>
  </si>
  <si>
    <t>FINANCIEROS: Recorte de presupuesto para la ejecución de los proyectos.</t>
  </si>
  <si>
    <t>TRANSVERSALIDAD: El proceso determina los lineamientos que se deben aplicar para el manejo de la información y atención al ciudadano.</t>
  </si>
  <si>
    <t>OK.</t>
  </si>
  <si>
    <t>TECNOLÓGICOS: Interoperabilidad con las diferente entidades estatales para tener la información y beneficios disponibles para su uso.</t>
  </si>
  <si>
    <t>TRANSVERSALIDAD: El proceso determina los lineamientos que se deben aplicar para la administración y gestión del talento humano.</t>
  </si>
  <si>
    <t>TRANSVERSALIDAD: El proceso determina lineamientos de sus procedimientos para ser ejecutados por los demás procesos.</t>
  </si>
  <si>
    <t>PREPARACIÓN</t>
  </si>
  <si>
    <t>REHABILITACIÓN SOCIAL Y AMBIENTAL</t>
  </si>
  <si>
    <t>Acciones dirigidas a la rehabilitación de las víctimas de las emergencias y desastres y al restablecimiento de las condiciones sociales y ambientales vitales de la población afectada o vulnerable.</t>
  </si>
  <si>
    <t>Fortalecer la gestión ambiental y la acción social dentro del proceso de gestión del riesgo de desastres.</t>
  </si>
  <si>
    <t xml:space="preserve">Desarrollar capacidades para apoyar los procesos de conocimiento y reducción del riesgo de desastres.
</t>
  </si>
  <si>
    <t>ECONÓMICOS: Cambio de asignaciones presupuestales para la ejecución de proyectos.</t>
  </si>
  <si>
    <t>AMBIENTALES: la dinámica ambiental obliga al ajuste permanente de procesos, por ser este tema transversal.</t>
  </si>
  <si>
    <t>LEGALES Y REGLAMENTARIOS: Cambio o ajustes en temas de legislación de los procesos asociados a la gestión del riesgo, ambientales y cambio climático entre otros.</t>
  </si>
  <si>
    <t>PERSONAL: La demora en el nombramiento de los funcionarios y perfiles inadecuados.</t>
  </si>
  <si>
    <t>PROCESOS: N/A.</t>
  </si>
  <si>
    <t>TECNOLOGÍA: N/A.</t>
  </si>
  <si>
    <t>ESTRATÉGICOS: Se debe alinear los procesos misionales a la ley 1523 de 2012</t>
  </si>
  <si>
    <t>DISEÑO DEL PROCESO: Procedimientos documentados y actualizados.</t>
  </si>
  <si>
    <t>INTERACCIONES CON OTROS PROCESOS: Interactúa con todos los procesos de la entidad.</t>
  </si>
  <si>
    <t>TRANVERSALIDAD: Se recibe lineamientos de los siguientes procesos: Planeación Estratégica, Gestión Legal, Gestión del Talento Humano, Gestión Financiera, Grupo Administrativo, Gestión logística, Seguimiento a la evaluación y control Interno.</t>
  </si>
  <si>
    <t xml:space="preserve">PROCEDIMIENTOS ASOCIADOS: 
Planeación y ejecución de actividades en materia de prevención
</t>
  </si>
  <si>
    <t>PROCEDIMIENTOS ASOCIADOS:
Planeación y ejecución de actividades de gestión ambiental
Planeación y ejecución de actividades de asistencia humanitaria
Control del servicio no conforme</t>
  </si>
  <si>
    <t>RESPONSABLES DEL PROCESO: Grupo de Prevención y Acción Integral.</t>
  </si>
  <si>
    <t>COMUNICACIÓN ENTRE LOS PROCESOS: Comunicación fluida con los procesos de la Diger.</t>
  </si>
  <si>
    <t>ACTIVOS DE SEGURIDAD DIGITAL DEL PROCESO: Sistema de Información Misional - SIM.</t>
  </si>
  <si>
    <t xml:space="preserve">Desconocimiento del procedimiento de administración de las donaciones y debilidades en el control de los inventarios en las Direcciones Seccionales </t>
  </si>
  <si>
    <t>Realizar proceso de inducción , capacitación y resolución de consultas.</t>
  </si>
  <si>
    <t>Listados de participación.</t>
  </si>
  <si>
    <t>Revisión mensual de los movimientos en el SIM</t>
  </si>
  <si>
    <t>Reporte mensual de novedades.</t>
  </si>
  <si>
    <t xml:space="preserve">Encargado del Proceso 
Acción Social </t>
  </si>
  <si>
    <t>Falta de planificación y de personal en las Direcciones Seccionales</t>
  </si>
  <si>
    <t>Encargado del Proceso de Prevención</t>
  </si>
  <si>
    <t>Revisión trimestral de avance en la ejecución de las actividades de Prevención., Acción Social y Gestión Ambiental.</t>
  </si>
  <si>
    <t>Reportes  trimestrales.</t>
  </si>
  <si>
    <t xml:space="preserve">
 El funcionario asignado del Grupo de Prevención y Acción Integral, realiza procesos de Inducción, capacitación permanente y resolución de consultas.
</t>
  </si>
  <si>
    <t xml:space="preserve">El funcionario asignado del Grupo de Prevención y Acción Integral, realiza revisión mensual de los movimientos en el SIM para verificar el cumplimiento del procedimiento. </t>
  </si>
  <si>
    <t>SEGUIMIENTO A LA GESTIÓN</t>
  </si>
  <si>
    <t>Realizar el seguimiento a los planes institucionales para garantizar el cumplimiento eficaz y eficiente de las metas de la Entidad.</t>
  </si>
  <si>
    <t>ECONÓMICOS: Cambio de asignaciones presupuestales.</t>
  </si>
  <si>
    <t>LEGALES Y REGLAMENTARIOS: Cambio de normatividad.</t>
  </si>
  <si>
    <t>FINANCIEROS: Falta de recursos para ejercer las auditorías de gestión a nivel nacional.</t>
  </si>
  <si>
    <t>PROCESOS: Recibe y entrega información a todos los procesos de la entidad.</t>
  </si>
  <si>
    <t>TECNOLOGÍA: Se requiere actualización de los equipos de computo que están en proceso para dar baja.</t>
  </si>
  <si>
    <t>ESTRATÉGICOS: Se puede presentar afectación en el seguimiento a la gestión por cambios en la planeación no informados a la oficina.</t>
  </si>
  <si>
    <t>PROCEDIMIENTOS ASOCIADOS:
Programación, ejecución y evaluación de auditorías internas.
Programación y ejecución anual de auditorías internas de gestión.</t>
  </si>
  <si>
    <t>TRANVERSALIDAD: N/A</t>
  </si>
  <si>
    <t>PROCEDIMIENTOS ASOCIADOS:
Seguimiento de los planes de acción.
Mejoramiento Continuo.
Seguimiento a los resultados de la gestión.</t>
  </si>
  <si>
    <t>COMUNICACIÓN ENTRE LOS PROCESOS: Comunicación fluida entre los procesos.</t>
  </si>
  <si>
    <t>ACTIVOS DE SEGURIDAD DIGITAL DEL PROCESO: Sistema de Información Misional - SIM, Siif Nación, Suit, Sireci, Secop ii y Kawak.</t>
  </si>
  <si>
    <t>Desconocimiento de la normatividad aplicable y debilidades en el autocontrol por parte del auditor.</t>
  </si>
  <si>
    <t>Afectación Ecónomica</t>
  </si>
  <si>
    <t>El Técnico de la OCI, verificará en el cronograma de auditorias el responsable de generar el informe de ley vs la fecha de su cumplimiento y a través de una Agenda Electronica que genera alertas comunicará las fechas a cada uno de los auditores responsables de elaborar el informe de ley asignado .</t>
  </si>
  <si>
    <t>Agenda electrónica.</t>
  </si>
  <si>
    <t>Enviar agenda electrónica informando al auditor la fecha presentación  del informe de ley.</t>
  </si>
  <si>
    <t>Auditor OCI</t>
  </si>
  <si>
    <t>Anualmente el jefe de la oficina de control interno socializa el programa anual de auditorias a los auditores de la OCI, para conocimiento de las fechas de ejecución de las audittorías y presentación  del informe final;  teniendo en cuenta el cronograma y garantizado el cumplimiento de las fechas establecidas.</t>
  </si>
  <si>
    <t>Socializar el programa anual de auditorías.</t>
  </si>
  <si>
    <t>1. Programa anual de auditorías.
2. Corrreo electrónico de socialización del programa anual de auditorías.</t>
  </si>
  <si>
    <t>Jefe OCI</t>
  </si>
  <si>
    <t>. Remitir a la Dirección General informe detallado de las causas que conllevaron al incumplimiento.</t>
  </si>
  <si>
    <t>Falta de autocontrol en los procesos</t>
  </si>
  <si>
    <t>Socialización parcial de los resultados de auditoría y seguimientos de ley.</t>
  </si>
  <si>
    <t>Actas del Comité.</t>
  </si>
  <si>
    <t>Posibilidad afectación económica por pérdida de la documentación que hace parte de la memoria institucional que reposa en los archivos de gestión y central.</t>
  </si>
  <si>
    <t>Posibilidad de afectación económica por presentación extemporánea de informes que por ley tienen fecha de cumplimiento</t>
  </si>
  <si>
    <t>Posibilidad de afectación económica por no contribuir al mejoramiento continuo de los procesos de la entidad</t>
  </si>
  <si>
    <t>Posibilidad de afectación económica por incumplimiento de las normas, estándares y legislación en seguridad y salud en el trabajo</t>
  </si>
  <si>
    <t>Posibilidad de pérdida reputacional por entrega inadecuada del puesto de trabajo</t>
  </si>
  <si>
    <t>Posibilida de afectación económica por pago inoportuno de los impuestos de los vehiculos institucionales a nivel nacional.</t>
  </si>
  <si>
    <t>Documento enviado por correo electrónico con la solicitud de la liquidacion del impuesto.</t>
  </si>
  <si>
    <t>Liquidacion de los impuestos de los vehiculos de la Defensa Civil Colombiana matriculados a nivel nacional.</t>
  </si>
  <si>
    <t>Documento enviado por correo electronico con las observaciones detectadas.</t>
  </si>
  <si>
    <t>Realizar el pago de manera inmediata, evitando sanciones y embargos.</t>
  </si>
  <si>
    <t xml:space="preserve">
No. de pagos efectuados / No. de liquidaciones  realizadas 
</t>
  </si>
  <si>
    <t>Servidor público asignado</t>
  </si>
  <si>
    <t>Posibilidad de pérdida reputacional por retraso e incumplimiento a las respuestas de los requerimientos a los ciudadanos por parte de la entidad.</t>
  </si>
  <si>
    <t xml:space="preserve">
El Grupo de Orientación Ciudadana y Gestión Documental, anualmente realizan dos capacitaciones para todos los funcionarios de la entidad sobre la importancia del registro y la respuesta oportuna a los requerimientos de los ciudadanos.
</t>
  </si>
  <si>
    <t>Posibilidad de afectación económica por realizar  trámites sin el cumplimiento de los requisitos indicados en el procedimiento de administración del voluntariado</t>
  </si>
  <si>
    <t>Falta de control en la documentación aportada por las Direcciones  Seccionales y Oficinas.
Desconocimiento de los requisitos establecidos en el procedimiento.</t>
  </si>
  <si>
    <t>El encargado del Grupo de Gestión de Talento Humano, socializa el procedimiento de novedades que puedan afectar la liquidación de nomina (incapacidades, traslados de eps, fondos o cuentas bancarias), con el propósito de tramitar el procedimiento correspondiente y evitar pagos indebidos a entidades que no corresponden y evitar cobros extemporáneos, así mismo cuando se requiera se realiza video conferencia en la cual se explica de manera detallada del procedimiento.</t>
  </si>
  <si>
    <t>Posibilidad de afectación económica por errores en la liquidación de nómina y de prestaciones sociales.</t>
  </si>
  <si>
    <t>Posibilidad de pérdida reputacional por bajo e inadecuado desempeño de los servidores públicos</t>
  </si>
  <si>
    <t>Falta de disposición de los nuevos funcionarios y de los jefes de las oficinas para participar del proceso de inducción y entranemiento en el puesto de trabajo</t>
  </si>
  <si>
    <t>Insuficientes recursos humanos, económicos y tecnológicos para implementar el SG-SST y falta de interés por parte de los servidores de la entidad para participar de las actividdes del SG-SST.</t>
  </si>
  <si>
    <t>El Grupo de Gestión del Talento Humano garantiza los sevidores públicos con los pérfiles requeridos para la implementación,desarrollo y ejecución de las actividades del SG-SST. Así mismo, cuenta con el apoyo de la arl, corredor de seguros, médico y psicóloga en salud ocupacional, para dar cumplimiento a los requisitos indicados en la norma vigente.</t>
  </si>
  <si>
    <t>El Grupo de Gestión del Talento Humano diseña, ejecuta, controla y evalúa el cumplimiento del plan de las actividades diseñadas en el plan de acción del SG- SST y los planes de trabajo del SST a nivel nacional (Direcciones Seccionales y Oficinas Operativas).</t>
  </si>
  <si>
    <t>Posibilidad de afectación económica por desactualización de los inventarios y los estados financieros de la entidad por falta de registro de bienes ingresados, dados de baja o entregados al servicio o traslados por cualquier modalidad</t>
  </si>
  <si>
    <t xml:space="preserve">El Grupo de Almacén cada vez que recibe la documentación soporte remitida por los responsables de los bienes realiza la verificación de los soportes para determinar si cumplen con los requisitos establecidos para realizar la afectación de los bienes en los inventarios de la entidad, con el fin de realizar los ingresos, bajas o traspasos de elementos, en caso de que los soportes no cumplan con lo requerido se oficiara al responsable de los bienes con el fin de realizar los ajustes requeridos en los soportes. </t>
  </si>
  <si>
    <t>El Grupo de Almacén recibe notificación del supervisor del contrato en el cual se informa sobre una nueva actualización de versión enviada por el proveedor del modulo, y a su vez solicita que sea aprobado la instalación de la misma, desde el Grupo de Almacen se hace la aceptación de la instalación mediante correo electrónico, con el fin de garantizar la funcionalidad del modulo, se solicita al supervisor del contrato la confirmación de la instalación de la versión mediante correo electrónico, en caso de que no se reciba confirmación, se recabara la solicitud dejando los antecedentes del requerimiento.</t>
  </si>
  <si>
    <t xml:space="preserve">El Grupo de Almacen de manera semestral envía memorando a toddas las dependencias de la entidad para la verificación de los inventarios, recabando la importancia de la actualización de las novedades de inventarios, esto con el fin de actualizar los inventarios, en caso de que no se reciba a tiempo la información requerida se comunica a la subdirección administrativa. </t>
  </si>
  <si>
    <t>Falta de soportes que deben allegar los responsables de los bienes y fallas en el sistema de información en el módulo de Almacén.</t>
  </si>
  <si>
    <t xml:space="preserve">. Falta de registro de los bienes al ingreso o en la puesta al servicio
 . Falta de control al ingreso de personal ajeno a la bodega
. Almacenamiento de bienes que se desactualicen por tecnología o falta de uso
. Debilidad en la estructura y carencia de espacio adecuado para el almacenamiento de los bienes
</t>
  </si>
  <si>
    <t xml:space="preserve">Los supervisores de los contratos cuando se requiera solicitan autorización de ingreso a la bodega con el fin de hacer la recepción de los bienes adquiridos por contratación para lo cual se enviará correo electrónico con los nombres y apellidos y documentos de identidad del funcionario y los representantes del proveedor que asistirán a la entrega, esta información se envía a la subdirección administrativa y financiera para que autorice el ingreso con el fin de controlar el acceso del personal ajeno a la bodega y coordinar la fecha y hora de recepción de los bienes para que no se crucen con otra entrega, en caso que asista personal diferente al inicialmente establecido, el guarda de seguridad debe prohibir el ingreso de personal . </t>
  </si>
  <si>
    <t xml:space="preserve">El Grupo de Almacen reportara de manera bimensual a la Subdirección Administrativa y financiera el informe de bienes devolutivos y de consumo en bodega para que entregue esta información a la dirección general, con el fin que esta autorice la asignación y distribución de los bienes y colocarlos al servicio. Los bienes que por falta de uso o desactualización de tecnología y que  que no se reciba aprobación por parte de la dirección para su estinación, se continuarán registrando en los informes de manera bimensual para dejar trazabilidad por parte del Grupo de Almacén . </t>
  </si>
  <si>
    <t>Realizar revista mensual y semestralmente al parque automotor de la Diger para verificar y garantizar su óptimo funcionamiento.</t>
  </si>
  <si>
    <t xml:space="preserve">Elaborar plan de mantenimiento anual de acuerdo a las necesidades de cada vehículo. </t>
  </si>
  <si>
    <t>El administrador de trasportes del Grupo Administración de Servicios, anualmente realiza el plan de mentenimiento de los vehículos de la Diger,  así mismo y de conformidad con las novedades evidenciadas durante la revisión de los vehículos procede a gestionar ente el Grupo Administrativo el contrato de mantenimiento para garantizar las  condiciones óptimas de operabilidad para la atención de respuesta inmediata según requerimientos a nivel nacional.</t>
  </si>
  <si>
    <t xml:space="preserve">Debilidades en la entrega dela documentación dentro del término de dos años, por falta de conocimiento del procedimiento para reportar los siniestros, falta de control y seguimiento de los bienes a cargo de los responsables.
</t>
  </si>
  <si>
    <t>Semestralmente el servidor público responsable de seguros del Grupo Administración de Servicios, socializa el procedimiento de reclamacion de siniestros, pago de inmedizaciones de los bienes y emision de la circular  a las Direcciones Seccionales y Oficinas Operativas, con el proposito de aclarar dudas que se puedan presentar en el procedimiento,.</t>
  </si>
  <si>
    <t>Trimestralmente el servidor público responsable de seguros del Grupo Administración de Servicios, realiza un tip donde se informa cual es el término para efectuar la reclamación de los siniestros por hurto, pérdida o daño.</t>
  </si>
  <si>
    <t>Elaborar trimestralmente tip informativo para conocimiento del término de prescripción de los siniestros.</t>
  </si>
  <si>
    <t>Alimentar, verificar y controlar mensualmente la base de siniestralidad de los siniestros.</t>
  </si>
  <si>
    <t>Debilidades en el pago de los impuestos de los vehículos institucionales por ausencia de los formularios o liquidaciones con el diligenciamiento de las características incorrectas.</t>
  </si>
  <si>
    <t xml:space="preserve">Afectación económica </t>
  </si>
  <si>
    <t xml:space="preserve">
El servidor público asigando del Grupo Administración de Servicios, anualmente verifica los datos de las licencias de transito respecto a los formularios de liquidacion de impuestos, con el proposito de establecer que el pago a realizar de los vehiculos matriculados en Bogotá, es acorde a las características de las licencias. En caso de presentar observaciones se solicita nuevamente la liquidacion a la Secretaría de Hacienda Distrital, solicitando las mdificaciones según solicitud de las novedades evidenciadas durante la verifición de los formularios. 
</t>
  </si>
  <si>
    <t>Verificación de los formularios de pago de impuestos de los vehículos de la Diger.</t>
  </si>
  <si>
    <t>Posibilidad de afectación económica por pérdida o daño de bienes en el almacenamiento de la bodega</t>
  </si>
  <si>
    <t>Posibilidad afectación económica por fallas mecánicas del parque automotor de la Dirección General por no contar con los mecanismos de verificación, mantenimiento y control adecuados.</t>
  </si>
  <si>
    <t>Posibilidad de afectación económica por prescripción y objeción de los siniestros por hurto, daño y pérdida.</t>
  </si>
  <si>
    <t>Posibilidad de afectación económica por pérdida de los procesos judiciales que se adelantan en contra de la Entidad</t>
  </si>
  <si>
    <t xml:space="preserve">El profesional encargado de la oficina asesora jurídica una vez a la semana realiza la verificación del listado de los procesos vigentes en la pagina web de la rama judicial establecida para ello con el fin de verificar el estado y las últimas actuaciones en cada proceso, consignando cada cambio del proceso en la base de datos de los procesos judiciales activos, en caso de evidenciarse observaciones se procede de acuerdo con la etapa procesal. </t>
  </si>
  <si>
    <t>Posibilidad de afectación económicapor una inadecuada ejecución del plan anual de adquisiciones</t>
  </si>
  <si>
    <t>El jefe del Grupo Administrativo, anualmente remite a las dependencias dueñas de los procesos los instructivos y guias mediante correo electrónico, para que las necesidades sean estructuradas de conformidad con los lineamientos  emitidos por Colombia Compra Eficiente, informacion que es verificada posteriormente mediante mesas de trabajo a través de un delagado del Grupo Administrativo; en caso de presentar observaciones al requerimiento, se relizan los ajustes correspondientes y se documenta mediante acta de trabajo.</t>
  </si>
  <si>
    <t>Posibilidad de afectación económica por liquidación inoportuna de los contratos</t>
  </si>
  <si>
    <t>Posibilidad de afectación económica por  incumplimiento de las metas establecidas en la ejecución presupuestal y generación de reservas presupuestales.</t>
  </si>
  <si>
    <t xml:space="preserve">El Jefe del Grupo Financiero mensualmente mide y analiza el indicador de la ejecución presupuestal con el propósito de determinar variaciones y generar alertas con el fin de tomar acciones oportunamente; se mide teniendo en cuenta el presupuesto asignado, compromisos y obligaciones realizadas comparado con la meta del indicador.  
</t>
  </si>
  <si>
    <t>Posibilidad de afectación económica por no presentar estados financieros en las fechas establecidas por los entes de control.</t>
  </si>
  <si>
    <t>Posibilidad de pérdida reputacional por incumplimiento de las directrices institucionales y del sector educación.</t>
  </si>
  <si>
    <t>1. La Subdirección de capacitación y Entrenamiento elabora la Directiva Académica Anual de Capacitación para emitir las directrices relacionadas con el proceso para la preparacíond de respuesta.
2. Las Escuelas de Capacitación realizan el diseño y desarrollo de los programas en cumplimiento de las normas del sector educación.</t>
  </si>
  <si>
    <t>Posibilidad de pérdida reputacional por incumplimiento  y/o desactualización del pérfil de los docentes intitucionales.</t>
  </si>
  <si>
    <t>Posibilidad de pérdida reputacional por inadecuado manejo de los recursos tecnológicos.</t>
  </si>
  <si>
    <t>Posibilidad de pérdida reputacional por recursos insuficientes para el desarrollo de los prograqmas de educación de la entidad,</t>
  </si>
  <si>
    <t>Posibilidad de pérdida reputacional por fectación a las capacidades de la entidad por  inasistencia o registro inadecuado de los cursos de nivel básico e intermedio .</t>
  </si>
  <si>
    <t>Posibilidad de afectación económica por fallas en el servicio de la plataforma SEVEN, teniendo en cuenta que actualmente no garantiza a la depedencia un usuario exclusivo que permita controlar y garantizar la reserva sumarial de los procesos disciplinarios.</t>
  </si>
  <si>
    <t>Posibilidad de pérdida reputacional por incumplimiento del procedimiento de administración de las  donaciones</t>
  </si>
  <si>
    <t>Posibilidad de pérdida reputacional por incumplimiento de las actividades programadas en la Directiva Operativa - Anexos: Prevención., Acción Social y Gestión Ambiental por parte de las Direcciones Seccionales.</t>
  </si>
  <si>
    <t>El Jefe de Oficina de Control Interno socializa los resultados de auditoría de gestión del proceso a los miembros CICCI y al responsable del Proceso de acuerdo al cumplimiento del plan anual de auditorías.</t>
  </si>
  <si>
    <t>Correo electrónico de socialización de informes de auditorías.</t>
  </si>
  <si>
    <t xml:space="preserve">Correo de asesoría del plan de mejoramiento y viabilidad del plan de mejoramiento adoptado por el proceso </t>
  </si>
  <si>
    <t xml:space="preserve"> Auditor OCI</t>
  </si>
  <si>
    <t xml:space="preserve">No. de auditorías  realizadas /
No. de auditorías  planeadas
</t>
  </si>
  <si>
    <t xml:space="preserve">El Jefe de Control Interno solicita al Director General - Presidente del CICCI otorgar agenda, para llevar al Comité Institucional del Sistema de Control Interno los resultados del proceso auditor durante la vigencia, con el propósito de evaluar los resultados y asignar tareas que propicien el mejoramiento continuo de los procesos, cuando los líderes de procesos no cumplen con las tareas asignadas el presidente del comité re-asigna plazos perentorios.
</t>
  </si>
  <si>
    <t>Convocatoria Comité de Coordinación del Sistema de Control Interno con la agenda de presentar los resultados del programa de auditorías de la vigencia a los miembros del CICCI.</t>
  </si>
  <si>
    <t>ECONÓMICOS: Falta de asignación de recursos por parte de las entidades para desarrollar las actividades del voluntariado.</t>
  </si>
  <si>
    <t>TECOLÓGICOS: Interoperabilidad con los diferente ministerios para tener la información y beneficios disponibles para su uso.</t>
  </si>
  <si>
    <t>LEGALES Y REGLAMENTARIOS: Derogación de leyes existentes y falta de reglamentación de las leyes actuales: Ejemplo ley 1505  de 2012 - Beneficios de voluntarios.</t>
  </si>
  <si>
    <t>FINANCIEROS: Falta de gestión para la consecución de recursos en las Seccionales y Organizaciones para el desarrollo del voluntariado.</t>
  </si>
  <si>
    <t>PROCESOS: Dificultad en la ejecución de los proyectos de área por ser un tema de voluntariado y falta de comunicación en tiempo real de las actividades a desarrollar.</t>
  </si>
  <si>
    <t>TECNOLOGÍA: Se requiere actualizar los sistemas tecnológicos a las necesidades del proceso (Ser acordes a la era digital actual - vanguardia de los sistemas), actualización del Sistema de Información Misional de la Entidad.</t>
  </si>
  <si>
    <t>DISEÑO DEL PROCESO: Los procedimientos del proceso se encuentran debidamente identificados y documentados; no obstante con la expedición del nuevo reglamento del voluntariado se hace necesario actualizar los procesos.</t>
  </si>
  <si>
    <t>INTERACCIONES CON OTROS PROCESOS: Direcciones Seccionales, Organizaciones, Voluntariado y  la Oficina Asesora Jurídica.</t>
  </si>
  <si>
    <t>TRANVERSALIDAD: El proceso determina los lineamientos que se deben aplicar desde el ingreso, permanencia y retiro del voluntario.</t>
  </si>
  <si>
    <t>PROCEDIMIENTOS ASOCIADOS: Administración trámites del voluntariado.</t>
  </si>
  <si>
    <t>RESPONSABLES DEL PROCESO: Direcciones Seccionales, Organizaciones y Grupo de Voluntariado.</t>
  </si>
  <si>
    <t>ACTIVOS DE SEGURIDAD DIGITAL DEL PROCESO: Aplicativos Kawak, Seven y Sistema de Información Misional.</t>
  </si>
  <si>
    <t>POLÍTICOS: Cambio de gobierno que genera nuevas políticas públicas; debilidades en la normatividad que sustenta las funciones a cargo de la Entidad.</t>
  </si>
  <si>
    <t xml:space="preserve">TECNOLÓGICOS: Fallas en la implementación y aplicación de las tecnologías de la información y las comunicaciones en las actuaciones judiciales. </t>
  </si>
  <si>
    <t>LEGALES Y REGLAMENTARIOS: Traslado de la Entidad a otra cartera distinta a la que se cuenta adscrita y/o cambio en la naturaleza jurídica de la Entidad.</t>
  </si>
  <si>
    <t>FINANCIEROS: N/A.</t>
  </si>
  <si>
    <t>PERSONAL: Alta rotación de personal, personal insuficiente para el desarrollo de las funciones y actividades.</t>
  </si>
  <si>
    <t>PROCESOS: Fuga de conocimiento por rotación del personal, cambio en la normatividad.</t>
  </si>
  <si>
    <t>TECNOLOGÍA: Posibilidad de ocurrencia de ataques informáticos.</t>
  </si>
  <si>
    <t>ESTRATÉGICOS: Cambio de directivos de la Entidad.</t>
  </si>
  <si>
    <t>COMUNICACIÓN INTERNA: Fallas en el flujo de la información entre dependencias.</t>
  </si>
  <si>
    <t>DISEÑO DEL PROCESO: N/A</t>
  </si>
  <si>
    <t>INTERACCIONES CON OTROS PROCESOS: Falta de claridad en actividades de cada proceso, información incompleta requerida para el desarrollo de otros procesos para el desarrollo de las actividades.</t>
  </si>
  <si>
    <t>TRANVERSALIDAD: Falta de aplicación de los procesos en la forma dispuesta en el Sistema de Gestión de Calidad.</t>
  </si>
  <si>
    <t>RESPONSABLES DEL PROCESO: Funciones de Asesoría Legal.</t>
  </si>
  <si>
    <t>COMUNICACIÓN ENTRE LOS PROCESOS: Fallas en la fluidez de la comunicación y la información con las demás dependencias de la Entidad.</t>
  </si>
  <si>
    <t>ACTIVOS DE SEGURIDAD DIGITAL DEL PROCESO: Bases de datos existentes en la Oficina Asesora Jurídica, información que se cruza entre la dependencia y la Agencia Nacional de Defensa Jurídica del Estado.</t>
  </si>
  <si>
    <t>Son para ocultar
I*W
Y*W</t>
  </si>
  <si>
    <t>GESTIÓN DE LA INFORMACIÓN - ÁREA DE COMUNICACIONES ESTRATÉGICAS</t>
  </si>
  <si>
    <t xml:space="preserve">Gestionar y controlar de manera efectiva y segura la información requerida para ejecutar los diferentes procesos de la organización </t>
  </si>
  <si>
    <t>POLÍTICOS: Cambio de gobierno que genera nuevas políticas públicas y directrices en cuanto al manejo de la imagen institucional.</t>
  </si>
  <si>
    <t xml:space="preserve">ECONÓMICOS: N/A  </t>
  </si>
  <si>
    <t>TECNOLÓGICOS: Cambios en políticas de Gobierno en Línea,  uso y privacidad de redes sociales.</t>
  </si>
  <si>
    <t>LEGALES Y REGLAMENTARIOS: Normatividad de la ley de transparencia y acceso a la información pública, Decreto Único Reglamentario del Sector de las Tics y ley de Habeas Data.</t>
  </si>
  <si>
    <t>FINANCIEROS: La falta de presupuesto para el desarrollo de las funciones misionales del área de comunicaciones estratégicas (licencias de diseño, equipos, espacios y personal).</t>
  </si>
  <si>
    <t xml:space="preserve">PROCESOS: Demoras en la ejecución de los procesos de contratación y falta de interacción entre áreas para socializar tareas y procesos que aporten a los objetivos institucionales.  </t>
  </si>
  <si>
    <t>ESTRATÉGICOS: Desarticulación con el planeamiento estratégico de la Dirección General.</t>
  </si>
  <si>
    <t>COMUNICACIÓN INTERNA: Fallas en los canales de comunicación interna formal, problemas en los diferentes niveles de comunicación.</t>
  </si>
  <si>
    <t>DISEÑO DEL PROCESO: los procedimientos del proceso se encuentran debidamente identificados, documentados y socializados.</t>
  </si>
  <si>
    <t xml:space="preserve">INTERACCIONES CON OTROS PROCESOS: Interacción constante con diferentes subdirecciones, seccionales, grupos, oficinas y áreas, en donde se recibe información como insumo principal para el manejo de los medios institucionales. </t>
  </si>
  <si>
    <t>TRANVERSALIDAD: por medio de directiva permanente de comunicaciones estratégicas se emitieron lineamientos para el manejo de la información público y uso de medios institucionales.</t>
  </si>
  <si>
    <t xml:space="preserve">PROCEDIMIENTOS ASOCIADOS: procedimiento comunicación interna, procedimiento comunicación externa y procedimiento de medios de comunicación. </t>
  </si>
  <si>
    <t>RESPONSABLES DEL PROCESO: Área de Comunicaciones Estratégicas</t>
  </si>
  <si>
    <t>COMUNICACIÓN ENTRE LOS PROCESOS: Comunicación fluida</t>
  </si>
  <si>
    <t>ACTIVOS DE SEGURIDAD DIGITAL DEL PROCESO: kawak y seven</t>
  </si>
  <si>
    <t xml:space="preserve">Desconocimiento y/o la no aplicación de la normatividad vigente (Política de comunicaciones estratégicas,  directiva permanente de comunicaciones,  procedimientos de comunicación interna y externa y Plan de COMES).
</t>
  </si>
  <si>
    <t>Posibilidad de pérdida reputacional por la falta de aplicabilidad de la normatividad en materia de  comunicación interna, externa y publicaciones de los medios de comunicación externos.</t>
  </si>
  <si>
    <t xml:space="preserve"> Revisión diaria de la información allegada por las diferentes áreas para publicar en los medios de comuncicación instucionales.
</t>
  </si>
  <si>
    <t>Monitoreo diario de los medios de comunicación externos.</t>
  </si>
  <si>
    <t xml:space="preserve">Realizar mesas de trabajo para la socialización de los documentos rectores del área de comunicación.
</t>
  </si>
  <si>
    <t>Documento monitoreo de medios.</t>
  </si>
  <si>
    <t>Documento Revisión información.</t>
  </si>
  <si>
    <t>El Grupo del área de Comunicaciones Estratégicas</t>
  </si>
  <si>
    <t xml:space="preserve"> Encargado del área de Comunicaciones Estratégicas.</t>
  </si>
  <si>
    <t xml:space="preserve">Acta de reunión
</t>
  </si>
  <si>
    <t xml:space="preserve">
Encargado del área de Comunicaciones Estratégicas.
</t>
  </si>
  <si>
    <t>N/A.</t>
  </si>
  <si>
    <t>El encargado del área de Comunicaciones Estratégicas, diariamente verifica la información allegada desde las Direcciones Seccionales, Oficinas Operativas, las depedencias de la Dirección General y entes asociados a la misisonalidad de la entidad, para garantizar que la información publicada en los diferentes medios de comunicación institucionales cumpla con los requisitos establecidos en la normatividad vigente; así mismo,  cuando la información es muy técnica se solicita asesoría al área correspondiente para garantizar su idóneidad.</t>
  </si>
  <si>
    <t>SOCIALES Y CULTURALES: Orden público</t>
  </si>
  <si>
    <t>TECOLÓGICOS: Avances tecnológicos</t>
  </si>
  <si>
    <t>PROCESOS: Desactualización de procesos por ajustes normativos y de funcionamiento</t>
  </si>
  <si>
    <t>ESTRATÉGICOS: Designación del nuevo Director y cambios en la planeación estratégica.</t>
  </si>
  <si>
    <t>COMUNICACIÓN INTERNA: Desarticulación en la comunicación entre dependencias.</t>
  </si>
  <si>
    <t>DISEÑO DEL PROCESO: Se encuentra en revisión su estructura.</t>
  </si>
  <si>
    <t>TRANVERSALIDAD: El proceso determina lineamientos de sus procedimientos para ser ejecutados por otros procesos.</t>
  </si>
  <si>
    <t>PROCEDIMIENTOS ASOCIADOS:
Administración del sistema de información</t>
  </si>
  <si>
    <t>RESPONSABLES DEL PROCESO: Oficina Asesora de las Tics.</t>
  </si>
  <si>
    <t>COMUNICACIÓN ENTRE LOS PROCESOS: Comunicación deficiente entre dependencias.</t>
  </si>
  <si>
    <t>ACTIVOS DE SEGURIDAD DIGITAL DEL PROCESO: Software y hardware, SIM y  ERP.</t>
  </si>
  <si>
    <t xml:space="preserve">Posibilidad de afectación económica y pérdida reputacional </t>
  </si>
  <si>
    <t>Fallas en el hardware, indispobibilidad de los sistemas de información (Servicios tercerizados), canal dedicado de internet y afectación por ataques informáicos.</t>
  </si>
  <si>
    <t>El servidor encargado de la Oficina Asesora de las Tics conjuntamente con el proveedor realiza anualmente pruebas de restauración de información.</t>
  </si>
  <si>
    <t>El servidor encargado de la Oficina Asesora de las Tics, anualmente, durante la étapa de contratación incluye claúsulas que comprometen al proveedor a garantizar la diponibilidad del servicio prestado.</t>
  </si>
  <si>
    <t>Definción de claúsulas contractuales que garanticen la disponibilidad e integridad de los sistemas de información.</t>
  </si>
  <si>
    <t>Realizar puebas de restauración.</t>
  </si>
  <si>
    <t>Actas de reunión.</t>
  </si>
  <si>
    <t>Contrato de Prestación de Servicios.</t>
  </si>
  <si>
    <t xml:space="preserve">Servidor responsable </t>
  </si>
  <si>
    <t>El servidor encargado de la Oficina Asesora de las Tics, anualmente através del contrato de mantenimiento, efectúa una verificación de los aplicativos de seguridad informática.</t>
  </si>
  <si>
    <t>Verificar la instalación y la activación de los aplicativos de seguridad informática.Realizar</t>
  </si>
  <si>
    <t>Informe de intervención de equipos.</t>
  </si>
  <si>
    <t>Solicitar copia de los back up y trabajar sobre ellos, mientras se restaura el servicio normal.</t>
  </si>
  <si>
    <t xml:space="preserve">La jefe de la Oficina Asesora de Planeación con el acompañamiento del GSED, realiza la revisión estratégica cada vez que va a formular un plan cuatrienal. En caso de no encontrarse conforme es devuelto por el GSED para correcciones y ajustes hasta que es aprobado por el Consejo Directivo. </t>
  </si>
  <si>
    <t>Posibilidad de afectación económica y/o pérdida reputacional por afectación de los sistemas de información de la entidad (Información sensible para la entidad y su correcto funcionamiento).</t>
  </si>
  <si>
    <t>Realizar seguimiento a las actividades de las metas establecidas en el plan de acción 
Realizar la contratación de un asesor en planeación estratégica.</t>
  </si>
  <si>
    <t>Reporte seguimiento metas plan de acción.
Contrato de Prestación de Servicios.</t>
  </si>
  <si>
    <t>CONTROL INTERNO - CONTROL INTERNO DISCIPLINARIO</t>
  </si>
  <si>
    <t>RESPONSABLES DEL PROCESO: Grupo de Prevención y Acción Integral - Gestión Ambiental.</t>
  </si>
  <si>
    <t>ACTIVOS DE SEGURIDAD DIGITAL DEL PROCESO: N/A</t>
  </si>
  <si>
    <t>ACTIVOS DE SEGURIDAD DIGITAL DEL PROCESO: Tienda Virtual del Estado Colombiano (Secop ii, Tienda virtual), Siif Nación.</t>
  </si>
  <si>
    <t>TECNOLOGÍA: No se cuenta con tecnología que esté a la vanguardia con los avances tecnológicos.</t>
  </si>
  <si>
    <t>PERSONAL: Disponibilidad y competencias del personal (Voluntarios) por ser una labor voluntaria dificultado las actividades que se desarrollan en las Seccionales y Organizaciones DCC.</t>
  </si>
  <si>
    <t>COMUNICACIÓN INTERNA: La comunicación no fluye en doble vía para recibir una comunicación acertada entre las Organizaciones, Seccionales, Diger y el voluntariado.</t>
  </si>
  <si>
    <t>PERSONAL: Carencia de personal y personal sin las competencias y formación necesaria para la ejecución de las actividades de la dependencia.</t>
  </si>
  <si>
    <t>PROCEDIMIENTOS ASOCIADOS: Identificación y acceso a la normatividad legal.                                                                                                               Reconocimiento, suspensión, cancelación de personería jurídica organizaciones de defensa civil y reconocimiento de representantes legales de organizaciones de defensa civil. 
Actuación en procesos.
Elaboración de comodatos.</t>
  </si>
  <si>
    <t>DISEÑO DEL PROCESO: Se requiere actualizar el Manual de Contratación.</t>
  </si>
  <si>
    <t>POLÍTICOS: N/A, Porque la normatividad de educación ya está definida.</t>
  </si>
  <si>
    <t>ECONÓMICOS: N/A, Porque el presupuesto está proyectado hasta la vigencia 2023.</t>
  </si>
  <si>
    <t>TRANVERSALIDAD: Se recibe lineamientos de los siguientes procesos: Planeación Estratégica, Gestión Legal, Gestión del Talento Humano, Gestión Financiera, Grupo Administrativo, Gestión logística, Seguimiento a la Evaluación y Control Interno.</t>
  </si>
  <si>
    <t>TECNOLOGÍA: fallas en los equipos, plataformas y aplicaciones propios de la entidad utilizados para el funcionamiento de las tareas específicas del área.</t>
  </si>
  <si>
    <t>Política aprobada
Planillas de las mesas de trabajo
Seguimiento Herramienta SPI-DNP e informe de ejecución.</t>
  </si>
  <si>
    <t xml:space="preserve">Cada vez que se formula un proyecto de inversión se realizan mesas participativas con potenciales gerentes de proyectos asesorados por la oficina de planeación, con base en los lineamientos de la Circular 9-2020005 del 16/enero/2020. </t>
  </si>
  <si>
    <t>Realizar capacitaciones y/o  sensibilizaciones a los funcionarios sobre el manejo del proceso de Gestión Documental.</t>
  </si>
  <si>
    <t>Elaborar y ejecutar  visitas de control y seguimiento a la aplicación de las TRD a los archivos de gestión.</t>
  </si>
  <si>
    <t>Revisar diariamente el aplicativo de las PQRDS y el correo de orientación ciudadana, para registrar y redirecionarlas a la oficina correspondiente para dar respuesta a los requerimientos.</t>
  </si>
  <si>
    <t>Evidencias de la capacitación presencial o virtual (Registros de asistencia o Soportes)</t>
  </si>
  <si>
    <t>Realizar mensualmente informe del control de las respuestas a los requerimientos de los ciudadanos.</t>
  </si>
  <si>
    <t>El encargado del área de Comunicaciones Estratégicas, segú programación, durante el año realiza  en promedio 10 mesas de trabajo, para socializar los documentos rectores en materia de comunicaciones ante las Subdirecciones, Seccionales, Oficinas, Grupos y Áreas de la Defensa Civil Colombiana, para garantizar  su correcta aplicación en las comunicaciones de la entidad.</t>
  </si>
  <si>
    <t xml:space="preserve">El Grupo de trabajo del área de Comunicaciones Estratégicas, diariamente realiza monitoreo a la información publicada por medios de comunicación externos sobre la entidad; en caso de evidenciar información que presuntamente afecte la reputación de la entidad se procede a informar a la Dirección General para tomar acciones según corresponda.
</t>
  </si>
  <si>
    <t xml:space="preserve">Realizar diariamente revisión de los tramites requeridos por las Direcciones Seccionales.
</t>
  </si>
  <si>
    <t>Realizar socializaciones sobre los requisitos para realizar los diferentes tramites del voluntariado.</t>
  </si>
  <si>
    <t>El servidor público asignado del área del voluntariado diariamente realiza revisión de los tramites requeridos por las Direcciones Seccionales y Oficinas, con el proposito de garantizar que la informacion está completa y se encuentra diligenciada de conformidad con los requisitos del Reglamanto del Voluntariado. En caso de encontrar soportes incompletos o mal diligenciados se contacta a la Dirección Seccional o la Oficina Operativa para solicitar los ajustes requeridos y dar trámite a la solicitud.</t>
  </si>
  <si>
    <t xml:space="preserve">
El servidor público asignado del área del voluntariado cuando se requiera, socializa mediante video conferencia o por correo electrónico los requisitos necesarios para solicitar los diferentes trámites del voluntariado. Así mismo, se retroalimenta las falencias detectadas por cada Dirección Seccional y/o Oficina Operativa en el envío de la información con el objetivo de reducir la devolución de los documentos que no cumplen con los requisitos para dar continudiad con los trámites solicitados por las Direcciones Seccionales y Oficinas DCC.
</t>
  </si>
  <si>
    <t>Correo electrónico
Video conferencia</t>
  </si>
  <si>
    <t>El funcionario responsable del Grupo de Gestión de Talento Humano, cada vez que se retira un funcionario realiza verificación del acta de entrega de puesto de trabajo con sus respectivos anexos, verificando que estos cumplan con el procedimieto de entrega del puesto de trabajo, de no ser así informa al jefe de la dependendencia solicitando que el funcionario en retiro cumpla con lo establecido en el procedimiento.</t>
  </si>
  <si>
    <t>Excel verificación documentos retiro servidores.</t>
  </si>
  <si>
    <t>Verificar el acta de entrega del puesto de trabajo y sus anexos.</t>
  </si>
  <si>
    <t>Controlar el ingreso  de personas ajenas a la Bodega a través del envío de correos y el diligenciamiento de  la planilla de control en el puesto de trabajo del guarda de seguridad.</t>
  </si>
  <si>
    <t>Correos enviados y recibidos Planilla de control en el puesto de guarda</t>
  </si>
  <si>
    <t xml:space="preserve">El administrador de trasportes del Grupo Administración de Servicios semestralmente realiza revista para verificar el óptimo funcionamiento y equipamento de los vehiculos de la Diger, mediante el formato GLO-FT035 - REVISIÓN TÉCNICA DE VEHÍCULOS con el propósito de establecer el adecuado funcionameinto e inventario de los vehiculos. En caso de encontrar observaciones, se presenta propuesta a la Subdireccion Administrativa sobre las novedades evidenciadas para iniciar proceso de mantenimiento. </t>
  </si>
  <si>
    <t>Correo electrónico
Circular de divulgación del procedimieno.</t>
  </si>
  <si>
    <t xml:space="preserve">
Socializar semestralmente el procedimiento de Reclamacion de siniestros y pago de inmedizaciones de los bienes.
</t>
  </si>
  <si>
    <t xml:space="preserve">El servidor público asigando del Grupo Administración de Servicios, anualmente  solicita a las Direcciones Seccionales y Oficinas Operativas, la liquidacion correcta de los impuestos de los vehiculos matriculados en su jurisdicción, con el fin de verificar que sean de propiedad de la Entidad y/o comodatos. En caso que los formularios o liquidaciones presenten observaciones se solicita aclarar  la situacion ante el organismo de transito con el fin de continuar el tramite.
</t>
  </si>
  <si>
    <t xml:space="preserve">El servidor publico del Grupo Administrativo, resposable del proceso, una vez ejecutado el contrato, envía correo electrónico al supervisor, solicitando el informe final de supervisión para garantizar que lo contratado fue lo ejecutado conforme a lo establecido en el contrato. En caso de encontrar observaciones en el informe final de supervisión  se envia correo electrónico con las correcciones que se deben efectuar para continuar con el trámite de liquidación en caso de que aplique.
</t>
  </si>
  <si>
    <t>La Subdirección de capacitación tiene establecido el pérfil para la contración docente y la evaluación del desempeño docente, con lo cual busca garantizar la idoneidad de los instructores y docentes que imparten los cursos y programas en las Escuelas de Capacitaión de la entidad.</t>
  </si>
  <si>
    <t xml:space="preserve">La Dirección de las Escuelas, cada vez que inicia un programa de capacitación en su fase virtual,  envía a los estudiantes un instructivo con las indicaciones para el adecuado uso de la plataforma q10.
</t>
  </si>
  <si>
    <t>La Escuela Carlos Lleras Restrepo, cuenta con soporte técnico permanente para garantizar el adecuado funcionamiento de la plataforma q10.</t>
  </si>
  <si>
    <t>Solicitar el soporte técnico de la plataforma q10.</t>
  </si>
  <si>
    <t>De manera trimestral, los  funcionarios asignados a los procesos Prevención., Acción Social y Gestión Ambiental, miden los indicadores de gestión, informando a la Subdirección Operativa, Direcciones Seccionales y Oficinas Operativas para que realicen los ajustes en la planificación y ejecución de las actividades en caso de presentarse desviaciones en el logro delas metas.</t>
  </si>
  <si>
    <t>Realizar socialización de los resultados de las auditorías.</t>
  </si>
  <si>
    <t>Asesorar  a los responsables de la elaboración del Plan de mejoramiento.</t>
  </si>
  <si>
    <t>El Auditor de la OCI asesora y da viabilidad en la construcción del plan de mejoramiento de acuerdo a las debilidades identificadas en cada Auditoría de Gestión realizada durante la vigencia, contribuyendo al mejoramieto continúo de los procesos de la  entidad.</t>
  </si>
  <si>
    <t>1. Realizar el seguimiento del SGC en octubre para dedicar el mes de noviembre al ejercicio de Planeación.
2. Establecer plan de choque para alcanzar las metas que se encuentren vencidas, con el fin de lograr el cumplimiento.</t>
  </si>
  <si>
    <t>En caso de materializaciòn del riesgo, se informa a la Subdirección Administrativa para tomar acciones según corresponda.</t>
  </si>
  <si>
    <t>Informar a la Dirección General  la situación presentada para  tomar las decisiones y acciones correspondientes.</t>
  </si>
  <si>
    <t>Reversar el tramite e informar a la Subdirección Operativa para tomar acciones en caso de requerirlo.</t>
  </si>
  <si>
    <t>Informar al Jefe del Grupo de Gestión de Talento Humano sobre la novedad presentada y tomar las acciones correctivas necesarias.</t>
  </si>
  <si>
    <t>Convocar en forma extraordinaria a la alta dirección, para analizar y aplicar medidas inmediatas para dar cumplimiento.</t>
  </si>
  <si>
    <t>La Jefe del Grupo de Almacén sigue el debido proceso.</t>
  </si>
  <si>
    <t>Reportar el siniestro para la reposición de los bienes ante la aseguradora</t>
  </si>
  <si>
    <t>1. Actualizar el PAA previa aceptacion y aprobacion de las novedades surgidas.
2. Devolución de la ficha técnica para corrección y dar continuidad con el proceso.</t>
  </si>
  <si>
    <t>Gestionar reunión con el supervisor para realizar el informe final de supervisión y acta de liquidacion.</t>
  </si>
  <si>
    <t>Se informa a la Suboperativa sobre el incumplimientoquién genera el documento para subsanar las novedades presentadas.</t>
  </si>
  <si>
    <t>Se informa a la Suboperativa sobre el incumplimiento quién genera el documento para subsanar las novedades presentadas.</t>
  </si>
  <si>
    <t>Por favor registrar.</t>
  </si>
  <si>
    <t>GESTIÓN DEL VOLUNTARIADO - GRUPO VOLUNTARIADO</t>
  </si>
  <si>
    <t>GESTIÓN DE ADQUISICIONES - GRUPO ADMINISTRATIVO</t>
  </si>
  <si>
    <t>GESTIÓN FINANCIERA - GRUPO FINANCIERO</t>
  </si>
  <si>
    <t>PREPARACIÓN (CAPACITACIÓN) SUBDIRECCIÓN DE CAPACITACIÓN Y ENTRENAMIENTO</t>
  </si>
  <si>
    <t>PREPARACIÓN - PREVENCIÓN</t>
  </si>
  <si>
    <t>GESTIÓN DE LA INFORMACIÓN - OFICINA ASESORA DE LAS TIC</t>
  </si>
  <si>
    <t>PERSONAL: Rotación de personal, competencias y desconocimiento del sector público.</t>
  </si>
  <si>
    <t>TECNOLOGÍA: Equipos obsoletos, falta de equipos de computo para los servidores, tecnología que no está a la vanguardia de la necesidades de la entidad y sus servidores, el ancho de banda no cubre las necesidades de operación digital.</t>
  </si>
  <si>
    <t>PROCEDIMIENTOS ASOCIADOS: 
Selección y vinculación de personal
Administración de Personal
Desarrollo del Talento Humano
Evaluación de Desempeño y de los Acuerdos de Gestión
Identificación de Peligros, Evaluación y Valoración de Riesgos
Exámenes Ocupacionales
Señalización de Áreas
Selección, entrega, uso y mantenimiento de elementos de protección personal -EPP
Reporte de Incidentes, Accidentes, Enfermedades Laborales y su Investigación
Entrega del empleo y puesto de trabajo de los servidores públicos de la Defensa Civil Colombiana
Inspecciones de Seguridad
Conflicto de Intereses</t>
  </si>
  <si>
    <t>SOCIALES Y CULTURALES: Fortalezas a nivel social por parte del voluntariado.</t>
  </si>
  <si>
    <t>COMUNICACIÓN ENTRE LOS PROCESOS: Entre las dependencias de la Diger la comunicación es adecuada, no obstante el flujo de comunicación entre Direcciones Seccionales, Organizaciones de Defensa Civil y Voluntariado en general se debe fortalecer.</t>
  </si>
  <si>
    <t>TECNOLOGICOS: Carencia de equipos y dispositivos tecnológicos necesarios para el correcto desempeño de las actividades de la dependencia.</t>
  </si>
  <si>
    <t>RESPONSABLES DEL PROCESO: Grupo de Almacén.</t>
  </si>
  <si>
    <t>SOCIALES Y CULTURALES: Por posibles alteraciones de orden público se puede afectar el normal desarrollo de los procesos contratados.</t>
  </si>
  <si>
    <t>TECNOLÓGICOS: Fallas en los servidores de Secop ii y Siif Nación, generan retrasos en el desarrollo normal del proceso contractual.</t>
  </si>
  <si>
    <t>PROCESOS: La demora y la elaboración de fichas que no cumple con los requisitos genera reprocesos y retrasos en el inicio y la ejecución del proceso contractual de la entidad.</t>
  </si>
  <si>
    <t>TECNOLOGÍA:  Equipos de computo desactualizados que no permiten un rendimiento óptimo de las actividades que se desarrollan en la oficina.</t>
  </si>
  <si>
    <t>TECNOLOGÍA: Fallas en el servicio de la plataforma SEVEN, teniendo en cuenta que no garantiza a la dependencia un usuario exclusivo que permita controlar y garantizar la reserva sumarial de los procesos disciplinarios.</t>
  </si>
  <si>
    <t>COMUNICACIÓN INTERNA: Los canales de comunicación de la entidad, tales como correo, oficios, memorandos etc., son adecuados para la dependencia.</t>
  </si>
  <si>
    <t>RESPONSABLES DEL PROCESO: Oficina de Control Interno Disciplinario.</t>
  </si>
  <si>
    <t>ECONÓMICOS: Recortes de presupuesto, unificación con otra entidad del sector.</t>
  </si>
  <si>
    <t>TECNOLÓGICOS: Caída de las plataformas Colombia Compra Eficiente (Secop ii y Tienda Virtual del Estado Colombiano), Siif Nación, fallas en la accesibilidad del internet.</t>
  </si>
  <si>
    <t>PERSONAL: Rotación y transición de personal, desconocimiento de los procesos financieros, no contar con el perfil requerido y desconocimiento del sector público.</t>
  </si>
  <si>
    <t>Obtener y/o mantener estándares de calidad en los programas de capacitación y entrenamiento de la entidad.</t>
  </si>
  <si>
    <t>TECNOLOGÍA: Inadecuado manejo de recursos tecnológicos de educación.</t>
  </si>
  <si>
    <t>TECNOLÓGICOS: Los avances tecnológicos y modernización de  protocolos implican realizar ajustes a los procesos.</t>
  </si>
  <si>
    <t>PERSONAL: Si no se cuenta con el perfil idóneo, se puede presentar debilidades en la ejecución en el programa anual de auditoría.</t>
  </si>
  <si>
    <t>COMUNICACIÓN INTERNA: Sin novedad.</t>
  </si>
  <si>
    <t>DISEÑO DEL PROCESO: Los procedimientos se encuentran documentados y actualizados.</t>
  </si>
  <si>
    <t>INTERACCIONES CON OTROS PROCESOS: Por envío de información que no corresponde a la solicitadas se genera reprocesos en el programa de auditorías.</t>
  </si>
  <si>
    <t>RESPONSABLES DEL PROCESO: Oficina de Control Interno.</t>
  </si>
  <si>
    <t>PERSONAL: Personal idóneo para el desarrollo de las tareas especificas (comunicación interna, comunicación externa, manejo de medios de comunicación, edición audiovisual y relacionamiento con medios) del área de Comunicaciones Estratégicas</t>
  </si>
  <si>
    <t>INTERACCIONES CON OTROS PROCESOS:  Recibe insumos de entrada de todas las dependencias y suministra información a los mismos. Adicionalmente se presenta novedades en el proceso precontractual y elaboración del Plan Anual de Adquisiciones por retrasos y demoras para sacar los proyectos de la Oficina.</t>
  </si>
  <si>
    <t>Probabilidad residual (2 Controles)
I-X
Y-X</t>
  </si>
  <si>
    <t>Probabilidad residual final
Fórmula</t>
  </si>
  <si>
    <t>%
Y</t>
  </si>
  <si>
    <t xml:space="preserve">Impacto residual final
J </t>
  </si>
  <si>
    <t>%
K</t>
  </si>
  <si>
    <t>Zona de Riesgo Final
Fórmula</t>
  </si>
  <si>
    <t>Probabilidad residual final
Z</t>
  </si>
  <si>
    <t>%
AA17</t>
  </si>
  <si>
    <t>Impacto residual final
AB</t>
  </si>
  <si>
    <t>%
AC17</t>
  </si>
  <si>
    <t xml:space="preserve">Zona de Riesgo Final
AD </t>
  </si>
  <si>
    <r>
      <t xml:space="preserve">El Grupo de Gestión del Talento Humano, a través de la aplicación, control y seguimiento de las actividades propuestas en el </t>
    </r>
    <r>
      <rPr>
        <b/>
        <sz val="11"/>
        <rFont val="Arial"/>
        <family val="2"/>
      </rPr>
      <t xml:space="preserve">formato </t>
    </r>
    <r>
      <rPr>
        <sz val="11"/>
        <rFont val="Arial"/>
        <family val="2"/>
      </rPr>
      <t>, trabaja continuamente en el fortalecimiento de la metodología  para el entrenamiento en el puesto de trabajo de los nuevos servidores públicos que ingresan.</t>
    </r>
  </si>
  <si>
    <r>
      <t xml:space="preserve">Seguimiento y supervisión al diligenciamiento del </t>
    </r>
    <r>
      <rPr>
        <b/>
        <sz val="11"/>
        <rFont val="Arial"/>
        <family val="2"/>
      </rPr>
      <t xml:space="preserve">formato ???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</si>
</sst>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dd/mm/yyyy;@"/>
  </numFmts>
  <fonts count="56" x14ac:knownFonts="1">
    <font>
      <sz val="11"/>
      <color theme="1"/>
      <name val="Calibri"/>
      <family val="2"/>
      <scheme val="minor"/>
    </font>
    <font>
      <b/>
      <sz val="11"/>
      <name val="Arial"/>
      <family val="2"/>
    </font>
    <font>
      <sz val="11"/>
      <name val="Arial Narrow"/>
      <family val="2"/>
    </font>
    <font>
      <sz val="12"/>
      <color indexed="8"/>
      <name val="Franklin Gothic Book"/>
      <family val="2"/>
    </font>
    <font>
      <sz val="10"/>
      <name val="Arial"/>
      <family val="2"/>
    </font>
    <font>
      <b/>
      <sz val="9"/>
      <name val="Arial"/>
      <family val="2"/>
    </font>
    <font>
      <i/>
      <sz val="10"/>
      <name val="Arial"/>
      <family val="2"/>
    </font>
    <font>
      <i/>
      <sz val="11"/>
      <name val="Arial"/>
      <family val="2"/>
    </font>
    <font>
      <b/>
      <sz val="10"/>
      <name val="Arial"/>
      <family val="2"/>
    </font>
    <font>
      <sz val="11"/>
      <name val="Arial"/>
      <family val="2"/>
    </font>
    <font>
      <sz val="10"/>
      <name val="Arial Narrow"/>
      <family val="2"/>
    </font>
    <font>
      <b/>
      <i/>
      <sz val="10"/>
      <name val="Arial"/>
      <family val="2"/>
    </font>
    <font>
      <b/>
      <sz val="12"/>
      <name val="Arial"/>
      <family val="2"/>
    </font>
    <font>
      <b/>
      <sz val="12"/>
      <name val="Arial Narrow"/>
      <family val="2"/>
    </font>
    <font>
      <sz val="12"/>
      <name val="Arial Narrow"/>
      <family val="2"/>
    </font>
    <font>
      <sz val="12"/>
      <name val="Arial"/>
      <family val="2"/>
    </font>
    <font>
      <b/>
      <sz val="11"/>
      <color indexed="81"/>
      <name val="Arial"/>
      <family val="2"/>
    </font>
    <font>
      <b/>
      <sz val="9"/>
      <color indexed="81"/>
      <name val="Tahoma"/>
      <family val="2"/>
    </font>
    <font>
      <sz val="11"/>
      <color theme="1"/>
      <name val="Calibri"/>
      <family val="2"/>
      <scheme val="minor"/>
    </font>
    <font>
      <b/>
      <sz val="11"/>
      <color theme="1"/>
      <name val="Calibri"/>
      <family val="2"/>
      <scheme val="minor"/>
    </font>
    <font>
      <b/>
      <sz val="12"/>
      <color theme="1"/>
      <name val="Arial"/>
      <family val="2"/>
    </font>
    <font>
      <sz val="10"/>
      <color theme="1"/>
      <name val="Calibri"/>
      <family val="2"/>
      <scheme val="minor"/>
    </font>
    <font>
      <b/>
      <sz val="10"/>
      <color theme="1"/>
      <name val="Calibri"/>
      <family val="2"/>
      <scheme val="minor"/>
    </font>
    <font>
      <b/>
      <sz val="12"/>
      <color rgb="FFFF0000"/>
      <name val="Arial"/>
      <family val="2"/>
    </font>
    <font>
      <b/>
      <sz val="11"/>
      <color theme="1"/>
      <name val="Arial Narrow"/>
      <family val="2"/>
    </font>
    <font>
      <sz val="9"/>
      <color theme="1"/>
      <name val="Calibri"/>
      <family val="2"/>
      <scheme val="minor"/>
    </font>
    <font>
      <b/>
      <sz val="11"/>
      <color rgb="FFFF0000"/>
      <name val="Calibri"/>
      <family val="2"/>
      <scheme val="minor"/>
    </font>
    <font>
      <b/>
      <sz val="18"/>
      <name val="Arial"/>
      <family val="2"/>
    </font>
    <font>
      <b/>
      <sz val="13"/>
      <name val="Arial"/>
      <family val="2"/>
    </font>
    <font>
      <b/>
      <u/>
      <sz val="11"/>
      <color indexed="10"/>
      <name val="Arial Narrow"/>
      <family val="2"/>
    </font>
    <font>
      <sz val="8"/>
      <color theme="1"/>
      <name val="Calibri"/>
      <family val="2"/>
      <scheme val="minor"/>
    </font>
    <font>
      <sz val="7"/>
      <color theme="1"/>
      <name val="Calibri"/>
      <family val="2"/>
      <scheme val="minor"/>
    </font>
    <font>
      <b/>
      <sz val="7"/>
      <color theme="1"/>
      <name val="Calibri"/>
      <family val="2"/>
      <scheme val="minor"/>
    </font>
    <font>
      <sz val="8"/>
      <color rgb="FFFF0000"/>
      <name val="Calibri"/>
      <family val="2"/>
      <scheme val="minor"/>
    </font>
    <font>
      <sz val="8"/>
      <name val="Calibri"/>
      <family val="2"/>
      <scheme val="minor"/>
    </font>
    <font>
      <b/>
      <sz val="11"/>
      <color rgb="FFC00000"/>
      <name val="Calibri"/>
      <family val="2"/>
      <scheme val="minor"/>
    </font>
    <font>
      <b/>
      <sz val="11"/>
      <name val="Calibri"/>
      <family val="2"/>
      <scheme val="minor"/>
    </font>
    <font>
      <sz val="9"/>
      <color indexed="81"/>
      <name val="Tahoma"/>
      <family val="2"/>
    </font>
    <font>
      <sz val="7.5"/>
      <color theme="1"/>
      <name val="Calibri"/>
      <family val="2"/>
      <scheme val="minor"/>
    </font>
    <font>
      <b/>
      <sz val="12"/>
      <color rgb="FFFF0000"/>
      <name val="Calibri"/>
      <family val="2"/>
      <scheme val="minor"/>
    </font>
    <font>
      <sz val="11"/>
      <color rgb="FFC00000"/>
      <name val="Calibri"/>
      <family val="2"/>
      <scheme val="minor"/>
    </font>
    <font>
      <sz val="11"/>
      <color theme="1"/>
      <name val="Arial Narrow"/>
      <family val="2"/>
    </font>
    <font>
      <b/>
      <sz val="10"/>
      <color theme="2"/>
      <name val="Arial"/>
      <family val="2"/>
    </font>
    <font>
      <sz val="9"/>
      <name val="Calibri"/>
      <family val="2"/>
      <scheme val="minor"/>
    </font>
    <font>
      <sz val="11"/>
      <color rgb="FFFF0000"/>
      <name val="Calibri"/>
      <family val="2"/>
      <scheme val="minor"/>
    </font>
    <font>
      <sz val="12"/>
      <name val="Franklin Gothic Book"/>
      <family val="2"/>
    </font>
    <font>
      <sz val="11"/>
      <name val="Calibri"/>
      <family val="2"/>
      <scheme val="minor"/>
    </font>
    <font>
      <b/>
      <sz val="22"/>
      <name val="Arial"/>
      <family val="2"/>
    </font>
    <font>
      <b/>
      <u/>
      <sz val="11"/>
      <name val="Arial"/>
      <family val="2"/>
    </font>
    <font>
      <sz val="11"/>
      <color rgb="FFFF0000"/>
      <name val="Arial"/>
      <family val="2"/>
    </font>
    <font>
      <sz val="11"/>
      <color rgb="FFC00000"/>
      <name val="Arial"/>
      <family val="2"/>
    </font>
    <font>
      <b/>
      <sz val="16"/>
      <name val="Arial"/>
      <family val="2"/>
    </font>
    <font>
      <b/>
      <sz val="12"/>
      <color theme="0"/>
      <name val="Calibri"/>
      <family val="2"/>
      <scheme val="minor"/>
    </font>
    <font>
      <b/>
      <sz val="12"/>
      <color theme="1"/>
      <name val="Calibri"/>
      <family val="2"/>
      <scheme val="minor"/>
    </font>
    <font>
      <sz val="12"/>
      <color theme="1"/>
      <name val="Calibri"/>
      <family val="2"/>
      <scheme val="minor"/>
    </font>
    <font>
      <sz val="16"/>
      <name val="Arial"/>
      <family val="2"/>
    </font>
  </fonts>
  <fills count="31">
    <fill>
      <patternFill patternType="none"/>
    </fill>
    <fill>
      <patternFill patternType="gray125"/>
    </fill>
    <fill>
      <patternFill patternType="solid">
        <fgColor rgb="FFBFBFBF"/>
        <bgColor indexed="64"/>
      </patternFill>
    </fill>
    <fill>
      <patternFill patternType="solid">
        <fgColor rgb="FFD9D9D9"/>
        <bgColor indexed="64"/>
      </patternFill>
    </fill>
    <fill>
      <patternFill patternType="solid">
        <fgColor theme="2"/>
        <bgColor indexed="64"/>
      </patternFill>
    </fill>
    <fill>
      <patternFill patternType="solid">
        <fgColor rgb="FFFF9933"/>
        <bgColor indexed="64"/>
      </patternFill>
    </fill>
    <fill>
      <patternFill patternType="solid">
        <fgColor rgb="FFFF6600"/>
        <bgColor indexed="64"/>
      </patternFill>
    </fill>
    <fill>
      <patternFill patternType="solid">
        <fgColor rgb="FFFF0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theme="3" tint="0.39997558519241921"/>
        <bgColor indexed="64"/>
      </patternFill>
    </fill>
    <fill>
      <patternFill patternType="solid">
        <fgColor rgb="FFFFFF66"/>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theme="7" tint="0.79998168889431442"/>
        <bgColor indexed="64"/>
      </patternFill>
    </fill>
    <fill>
      <patternFill patternType="solid">
        <fgColor theme="7"/>
        <bgColor indexed="64"/>
      </patternFill>
    </fill>
    <fill>
      <patternFill patternType="solid">
        <fgColor rgb="FF00FF00"/>
        <bgColor indexed="64"/>
      </patternFill>
    </fill>
    <fill>
      <patternFill patternType="solid">
        <fgColor rgb="FFE7F6FF"/>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7">
    <xf numFmtId="0" fontId="0" fillId="0" borderId="0"/>
    <xf numFmtId="0" fontId="4" fillId="0" borderId="0"/>
    <xf numFmtId="0" fontId="18" fillId="0" borderId="0"/>
    <xf numFmtId="0" fontId="3" fillId="0" borderId="0"/>
    <xf numFmtId="9" fontId="18" fillId="0" borderId="0" applyFont="0" applyFill="0" applyBorder="0" applyAlignment="0" applyProtection="0"/>
    <xf numFmtId="0" fontId="4" fillId="0" borderId="0"/>
    <xf numFmtId="43" fontId="18" fillId="0" borderId="0" applyFont="0" applyFill="0" applyBorder="0" applyAlignment="0" applyProtection="0"/>
  </cellStyleXfs>
  <cellXfs count="596">
    <xf numFmtId="0" fontId="0" fillId="0" borderId="0" xfId="0"/>
    <xf numFmtId="0" fontId="0" fillId="0" borderId="1" xfId="0" applyBorder="1"/>
    <xf numFmtId="0" fontId="0" fillId="0" borderId="0" xfId="0" applyAlignment="1">
      <alignment vertical="center" wrapText="1"/>
    </xf>
    <xf numFmtId="0" fontId="1" fillId="0" borderId="3" xfId="0" applyFont="1" applyBorder="1" applyAlignment="1">
      <alignment vertical="center" wrapText="1"/>
    </xf>
    <xf numFmtId="0" fontId="9" fillId="0" borderId="1" xfId="1" applyFont="1" applyBorder="1" applyAlignment="1">
      <alignment horizontal="center" vertical="center" wrapText="1"/>
    </xf>
    <xf numFmtId="0" fontId="1" fillId="0" borderId="0" xfId="1" applyFont="1" applyFill="1" applyBorder="1" applyAlignment="1">
      <alignment horizontal="center" vertical="center" wrapText="1"/>
    </xf>
    <xf numFmtId="0" fontId="0" fillId="0" borderId="1" xfId="0" applyBorder="1" applyAlignment="1">
      <alignment horizontal="center" vertical="center"/>
    </xf>
    <xf numFmtId="0" fontId="8" fillId="5" borderId="1" xfId="1" applyFont="1" applyFill="1" applyBorder="1" applyAlignment="1">
      <alignment horizontal="center" vertical="center"/>
    </xf>
    <xf numFmtId="0" fontId="21" fillId="0" borderId="1" xfId="2" applyFont="1" applyBorder="1" applyAlignment="1">
      <alignment horizontal="center" vertical="center"/>
    </xf>
    <xf numFmtId="0" fontId="15" fillId="0" borderId="0" xfId="1" applyFont="1"/>
    <xf numFmtId="0" fontId="0" fillId="8" borderId="1" xfId="0" applyFill="1" applyBorder="1" applyAlignment="1">
      <alignment horizontal="center" vertical="center"/>
    </xf>
    <xf numFmtId="0" fontId="14" fillId="14" borderId="1" xfId="1" applyFont="1" applyFill="1" applyBorder="1" applyAlignment="1">
      <alignment horizontal="center" vertical="center"/>
    </xf>
    <xf numFmtId="0" fontId="8" fillId="14" borderId="1" xfId="1" applyFont="1" applyFill="1" applyBorder="1" applyAlignment="1">
      <alignment horizontal="center" vertical="center"/>
    </xf>
    <xf numFmtId="0" fontId="9" fillId="0" borderId="0" xfId="1" applyFont="1" applyAlignment="1">
      <alignment horizontal="center"/>
    </xf>
    <xf numFmtId="0" fontId="0" fillId="0" borderId="0" xfId="0"/>
    <xf numFmtId="0" fontId="4" fillId="0" borderId="0" xfId="1"/>
    <xf numFmtId="0" fontId="9" fillId="0" borderId="0" xfId="1" applyFont="1"/>
    <xf numFmtId="0" fontId="20" fillId="0" borderId="12" xfId="0" applyFont="1" applyBorder="1" applyAlignment="1">
      <alignment horizontal="center" vertical="center" textRotation="180"/>
    </xf>
    <xf numFmtId="0" fontId="13" fillId="9" borderId="1" xfId="1" applyFont="1" applyFill="1" applyBorder="1" applyAlignment="1">
      <alignment horizontal="center" vertical="center" wrapText="1"/>
    </xf>
    <xf numFmtId="0" fontId="14" fillId="5" borderId="1" xfId="1" applyFont="1" applyFill="1" applyBorder="1" applyAlignment="1">
      <alignment horizontal="center" vertical="center"/>
    </xf>
    <xf numFmtId="0" fontId="14" fillId="7" borderId="1" xfId="1" applyFont="1" applyFill="1" applyBorder="1" applyAlignment="1">
      <alignment horizontal="center" vertical="center"/>
    </xf>
    <xf numFmtId="0" fontId="14" fillId="8" borderId="1" xfId="1" applyFont="1" applyFill="1" applyBorder="1" applyAlignment="1">
      <alignment horizontal="center" vertical="center"/>
    </xf>
    <xf numFmtId="0" fontId="0" fillId="0" borderId="0" xfId="0" applyBorder="1"/>
    <xf numFmtId="0" fontId="4" fillId="0" borderId="0" xfId="1" applyBorder="1"/>
    <xf numFmtId="0" fontId="10" fillId="0" borderId="0" xfId="1" applyFont="1" applyFill="1" applyBorder="1" applyAlignment="1">
      <alignment horizontal="center" vertical="center" wrapText="1"/>
    </xf>
    <xf numFmtId="0" fontId="12" fillId="0" borderId="0" xfId="1" applyFont="1" applyBorder="1" applyAlignment="1">
      <alignment horizontal="center" vertical="center"/>
    </xf>
    <xf numFmtId="16" fontId="0" fillId="0" borderId="1" xfId="0" applyNumberFormat="1" applyBorder="1" applyAlignment="1">
      <alignment horizontal="center" vertical="center"/>
    </xf>
    <xf numFmtId="0" fontId="8" fillId="8" borderId="1" xfId="1" applyFont="1" applyFill="1" applyBorder="1" applyAlignment="1">
      <alignment horizontal="center" vertical="center"/>
    </xf>
    <xf numFmtId="0" fontId="0" fillId="0" borderId="1" xfId="0" applyBorder="1" applyAlignment="1">
      <alignment horizontal="center" vertical="center"/>
    </xf>
    <xf numFmtId="0" fontId="8" fillId="6" borderId="1" xfId="1" applyFont="1" applyFill="1" applyBorder="1" applyAlignment="1">
      <alignment horizontal="center" vertical="center"/>
    </xf>
    <xf numFmtId="0" fontId="8" fillId="7" borderId="1" xfId="1" applyFont="1" applyFill="1" applyBorder="1" applyAlignment="1">
      <alignment horizontal="center" vertical="center"/>
    </xf>
    <xf numFmtId="0" fontId="9" fillId="0" borderId="0" xfId="1" applyFont="1" applyFill="1" applyBorder="1" applyAlignment="1">
      <alignment wrapText="1"/>
    </xf>
    <xf numFmtId="0" fontId="4" fillId="0" borderId="0" xfId="1" applyFont="1"/>
    <xf numFmtId="0" fontId="14" fillId="6" borderId="1" xfId="1" applyFont="1" applyFill="1" applyBorder="1" applyAlignment="1">
      <alignment horizontal="center" vertical="center"/>
    </xf>
    <xf numFmtId="0" fontId="9" fillId="0" borderId="1" xfId="1" applyFont="1" applyBorder="1" applyAlignment="1">
      <alignment horizontal="center" vertical="center" wrapText="1"/>
    </xf>
    <xf numFmtId="0" fontId="0" fillId="0" borderId="0" xfId="0" applyAlignment="1">
      <alignment horizontal="center" vertical="center"/>
    </xf>
    <xf numFmtId="0" fontId="19" fillId="10" borderId="6" xfId="0" applyFont="1" applyFill="1" applyBorder="1" applyAlignment="1">
      <alignment horizontal="right" vertical="center" wrapText="1"/>
    </xf>
    <xf numFmtId="0" fontId="19" fillId="10" borderId="2" xfId="0" applyFont="1" applyFill="1" applyBorder="1"/>
    <xf numFmtId="0" fontId="19" fillId="4" borderId="1" xfId="0" applyFont="1" applyFill="1" applyBorder="1" applyAlignment="1">
      <alignment horizontal="center"/>
    </xf>
    <xf numFmtId="0" fontId="25" fillId="13" borderId="1" xfId="0" applyFont="1" applyFill="1" applyBorder="1" applyAlignment="1">
      <alignment horizontal="center" vertical="center"/>
    </xf>
    <xf numFmtId="0" fontId="19" fillId="13" borderId="1" xfId="0" applyFont="1" applyFill="1" applyBorder="1" applyAlignment="1">
      <alignment horizontal="center" vertical="center"/>
    </xf>
    <xf numFmtId="0" fontId="26" fillId="13" borderId="1" xfId="0" applyFont="1" applyFill="1"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xf>
    <xf numFmtId="0" fontId="1" fillId="3"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1" fillId="2" borderId="1"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8" fillId="0" borderId="1" xfId="1" applyFont="1" applyBorder="1" applyAlignment="1">
      <alignment horizontal="center" vertical="center" wrapText="1"/>
    </xf>
    <xf numFmtId="0" fontId="0" fillId="0" borderId="0" xfId="0" applyAlignment="1">
      <alignment wrapText="1"/>
    </xf>
    <xf numFmtId="0" fontId="19" fillId="13"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0" fillId="0" borderId="16" xfId="0" applyBorder="1" applyAlignment="1"/>
    <xf numFmtId="0" fontId="25" fillId="13" borderId="2" xfId="0" applyFont="1" applyFill="1" applyBorder="1" applyAlignment="1">
      <alignment horizontal="center" vertical="center"/>
    </xf>
    <xf numFmtId="0" fontId="25" fillId="0" borderId="1" xfId="0" applyFont="1" applyFill="1" applyBorder="1" applyAlignment="1">
      <alignment horizontal="center" vertical="center"/>
    </xf>
    <xf numFmtId="0" fontId="22" fillId="8" borderId="1" xfId="0" applyFont="1" applyFill="1" applyBorder="1" applyAlignment="1">
      <alignment horizontal="center" vertical="center"/>
    </xf>
    <xf numFmtId="0" fontId="19" fillId="0" borderId="1" xfId="0" applyFont="1" applyBorder="1" applyAlignment="1"/>
    <xf numFmtId="0" fontId="9" fillId="0" borderId="1" xfId="5" applyFont="1" applyFill="1" applyBorder="1" applyAlignment="1">
      <alignment horizontal="justify" vertical="center" wrapText="1"/>
    </xf>
    <xf numFmtId="0" fontId="19" fillId="0" borderId="1" xfId="0" applyFont="1" applyBorder="1" applyAlignment="1">
      <alignment horizontal="center" vertical="center"/>
    </xf>
    <xf numFmtId="0" fontId="26" fillId="13" borderId="1" xfId="0" applyFont="1" applyFill="1" applyBorder="1" applyAlignment="1">
      <alignment horizontal="center" vertical="center" wrapText="1"/>
    </xf>
    <xf numFmtId="0" fontId="26" fillId="13" borderId="6" xfId="0" applyFont="1" applyFill="1" applyBorder="1" applyAlignment="1">
      <alignment horizontal="center" vertical="center" wrapText="1"/>
    </xf>
    <xf numFmtId="0" fontId="8" fillId="0" borderId="15" xfId="1" applyFont="1" applyBorder="1" applyAlignment="1">
      <alignment horizontal="center" vertical="center" wrapText="1"/>
    </xf>
    <xf numFmtId="0" fontId="21" fillId="0" borderId="6" xfId="2" applyFont="1" applyBorder="1" applyAlignment="1">
      <alignment horizontal="center" vertical="center"/>
    </xf>
    <xf numFmtId="0" fontId="25" fillId="13" borderId="15" xfId="0" applyFont="1" applyFill="1" applyBorder="1" applyAlignment="1">
      <alignment horizontal="center" vertical="center"/>
    </xf>
    <xf numFmtId="0" fontId="21" fillId="0" borderId="15" xfId="2" applyFont="1" applyBorder="1" applyAlignment="1">
      <alignment horizontal="center" vertical="center"/>
    </xf>
    <xf numFmtId="0" fontId="19" fillId="13" borderId="6" xfId="0" applyFont="1" applyFill="1" applyBorder="1" applyAlignment="1">
      <alignment horizontal="center" vertical="center"/>
    </xf>
    <xf numFmtId="0" fontId="0" fillId="0" borderId="0" xfId="0" applyAlignment="1">
      <alignment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19" fillId="13" borderId="6" xfId="0" applyFont="1" applyFill="1" applyBorder="1" applyAlignment="1">
      <alignment horizontal="center" vertical="center" wrapText="1"/>
    </xf>
    <xf numFmtId="0" fontId="14" fillId="0" borderId="1" xfId="1" applyFont="1" applyFill="1" applyBorder="1" applyAlignment="1">
      <alignment horizontal="center" vertical="center" wrapText="1"/>
    </xf>
    <xf numFmtId="0" fontId="13" fillId="9" borderId="5" xfId="1" applyFont="1" applyFill="1" applyBorder="1" applyAlignment="1">
      <alignment horizontal="center" vertical="center"/>
    </xf>
    <xf numFmtId="0" fontId="4" fillId="18" borderId="1" xfId="1" applyFill="1" applyBorder="1" applyAlignment="1">
      <alignment horizontal="center" vertical="center" wrapText="1"/>
    </xf>
    <xf numFmtId="0" fontId="4" fillId="0" borderId="1" xfId="1" applyBorder="1" applyAlignment="1">
      <alignment horizontal="center" vertical="center"/>
    </xf>
    <xf numFmtId="0" fontId="0" fillId="0" borderId="6" xfId="0" applyBorder="1" applyAlignment="1">
      <alignment horizontal="center" vertical="center"/>
    </xf>
    <xf numFmtId="0" fontId="4" fillId="16" borderId="1" xfId="1" applyFill="1" applyBorder="1" applyAlignment="1">
      <alignment horizontal="center" vertical="center" wrapText="1"/>
    </xf>
    <xf numFmtId="0" fontId="39" fillId="13" borderId="1" xfId="0" applyFont="1" applyFill="1" applyBorder="1" applyAlignment="1">
      <alignment horizontal="center" vertical="center" wrapText="1"/>
    </xf>
    <xf numFmtId="0" fontId="9" fillId="0" borderId="1" xfId="5" applyFont="1" applyFill="1" applyBorder="1" applyAlignment="1" applyProtection="1">
      <alignment horizontal="justify" vertical="center" wrapText="1"/>
    </xf>
    <xf numFmtId="0" fontId="14" fillId="0" borderId="1" xfId="1" applyFont="1" applyFill="1" applyBorder="1" applyAlignment="1">
      <alignment horizontal="center" vertical="center" wrapText="1"/>
    </xf>
    <xf numFmtId="0" fontId="13" fillId="9" borderId="5" xfId="1" applyFont="1" applyFill="1" applyBorder="1" applyAlignment="1">
      <alignment horizontal="center" vertical="center"/>
    </xf>
    <xf numFmtId="0" fontId="0" fillId="0" borderId="6" xfId="0" applyBorder="1" applyAlignment="1">
      <alignment horizontal="center" vertical="center"/>
    </xf>
    <xf numFmtId="0" fontId="41" fillId="0" borderId="1" xfId="0" applyFont="1" applyBorder="1" applyAlignment="1">
      <alignment horizontal="center" vertical="center"/>
    </xf>
    <xf numFmtId="0" fontId="0" fillId="0" borderId="0" xfId="0" applyBorder="1" applyAlignment="1"/>
    <xf numFmtId="0" fontId="19" fillId="0" borderId="0" xfId="0" applyFont="1" applyBorder="1" applyAlignment="1">
      <alignment horizontal="center" vertical="center"/>
    </xf>
    <xf numFmtId="0" fontId="22" fillId="0" borderId="0" xfId="0" applyFont="1" applyFill="1" applyBorder="1" applyAlignment="1">
      <alignment horizontal="center" vertical="center"/>
    </xf>
    <xf numFmtId="0" fontId="19" fillId="0" borderId="0" xfId="0" applyFont="1" applyFill="1" applyBorder="1" applyAlignment="1">
      <alignment horizontal="center"/>
    </xf>
    <xf numFmtId="0" fontId="0" fillId="0" borderId="6" xfId="0" applyBorder="1" applyAlignment="1">
      <alignment horizontal="center" vertical="center"/>
    </xf>
    <xf numFmtId="0" fontId="19" fillId="8" borderId="1" xfId="0" applyFont="1" applyFill="1" applyBorder="1" applyAlignment="1">
      <alignment horizontal="center" vertical="center"/>
    </xf>
    <xf numFmtId="0" fontId="25" fillId="16" borderId="1" xfId="0" applyFont="1" applyFill="1" applyBorder="1" applyAlignment="1">
      <alignment horizontal="center" vertical="center"/>
    </xf>
    <xf numFmtId="0" fontId="25" fillId="18" borderId="1" xfId="0" applyFont="1" applyFill="1" applyBorder="1" applyAlignment="1">
      <alignment horizontal="center" vertical="center"/>
    </xf>
    <xf numFmtId="0" fontId="25" fillId="20" borderId="2" xfId="0" applyFont="1" applyFill="1" applyBorder="1" applyAlignment="1">
      <alignment horizontal="center" vertical="center"/>
    </xf>
    <xf numFmtId="0" fontId="25" fillId="19" borderId="2" xfId="0" applyFont="1" applyFill="1" applyBorder="1" applyAlignment="1">
      <alignment horizontal="center" vertical="center"/>
    </xf>
    <xf numFmtId="0" fontId="26" fillId="4" borderId="1" xfId="0" applyFont="1" applyFill="1" applyBorder="1" applyAlignment="1">
      <alignment horizontal="center" vertical="center"/>
    </xf>
    <xf numFmtId="0" fontId="9" fillId="0" borderId="1" xfId="1" applyFont="1" applyFill="1" applyBorder="1" applyAlignment="1">
      <alignment horizontal="justify" vertical="center" wrapText="1"/>
    </xf>
    <xf numFmtId="0" fontId="0" fillId="0" borderId="6" xfId="0" applyBorder="1" applyAlignment="1">
      <alignment horizontal="center" vertical="center"/>
    </xf>
    <xf numFmtId="0" fontId="43" fillId="13" borderId="1" xfId="0" applyFont="1" applyFill="1" applyBorder="1" applyAlignment="1">
      <alignment horizontal="center" vertical="center"/>
    </xf>
    <xf numFmtId="0" fontId="1" fillId="0" borderId="1" xfId="0" applyFont="1" applyBorder="1" applyAlignment="1">
      <alignment horizontal="center" vertical="center" wrapText="1"/>
    </xf>
    <xf numFmtId="0" fontId="45" fillId="0" borderId="0" xfId="3" applyFont="1" applyFill="1"/>
    <xf numFmtId="0" fontId="46" fillId="0" borderId="0" xfId="0" applyFont="1" applyAlignment="1">
      <alignment vertical="center" wrapText="1"/>
    </xf>
    <xf numFmtId="0" fontId="45" fillId="0" borderId="0" xfId="3" applyFont="1" applyFill="1" applyBorder="1"/>
    <xf numFmtId="0" fontId="46" fillId="0" borderId="9" xfId="0" applyFont="1" applyBorder="1" applyAlignment="1"/>
    <xf numFmtId="0" fontId="4" fillId="0" borderId="0" xfId="1" applyFont="1" applyAlignment="1">
      <alignment horizontal="center"/>
    </xf>
    <xf numFmtId="0" fontId="36" fillId="0" borderId="0" xfId="1" applyFont="1" applyFill="1" applyBorder="1" applyAlignment="1">
      <alignment horizontal="center" vertical="center" wrapText="1"/>
    </xf>
    <xf numFmtId="0" fontId="4" fillId="0" borderId="0" xfId="1" applyFont="1" applyFill="1" applyBorder="1"/>
    <xf numFmtId="0" fontId="1" fillId="4" borderId="13" xfId="1" applyFont="1" applyFill="1" applyBorder="1" applyAlignment="1">
      <alignment vertical="center" wrapText="1"/>
    </xf>
    <xf numFmtId="0" fontId="1" fillId="4" borderId="4" xfId="1" applyFont="1" applyFill="1" applyBorder="1" applyAlignment="1">
      <alignment vertical="center" wrapText="1"/>
    </xf>
    <xf numFmtId="0" fontId="1" fillId="4" borderId="13" xfId="1" applyFont="1" applyFill="1" applyBorder="1" applyAlignment="1">
      <alignment horizontal="center" vertical="center" wrapText="1"/>
    </xf>
    <xf numFmtId="0" fontId="8"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vertical="center" wrapText="1"/>
    </xf>
    <xf numFmtId="0" fontId="9" fillId="0" borderId="1" xfId="5" applyFont="1" applyFill="1" applyBorder="1" applyAlignment="1">
      <alignment horizontal="center" vertical="center" wrapText="1"/>
    </xf>
    <xf numFmtId="0" fontId="1" fillId="4" borderId="1" xfId="1" applyFont="1" applyFill="1" applyBorder="1" applyAlignment="1">
      <alignment horizontal="center" vertical="center" wrapText="1"/>
    </xf>
    <xf numFmtId="9"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 fillId="14" borderId="1" xfId="1" applyFont="1" applyFill="1" applyBorder="1" applyAlignment="1">
      <alignment horizontal="center" vertical="center" wrapText="1"/>
    </xf>
    <xf numFmtId="0" fontId="4" fillId="12" borderId="1" xfId="1" applyFont="1" applyFill="1" applyBorder="1" applyAlignment="1">
      <alignment horizontal="center" vertical="center" wrapText="1"/>
    </xf>
    <xf numFmtId="0" fontId="4" fillId="21"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11"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41" fillId="0" borderId="1" xfId="0" applyFont="1" applyBorder="1" applyAlignment="1">
      <alignment horizontal="center" vertical="center" wrapText="1"/>
    </xf>
    <xf numFmtId="0" fontId="0" fillId="14" borderId="1" xfId="0" applyFill="1" applyBorder="1" applyAlignment="1">
      <alignment vertical="center" wrapText="1"/>
    </xf>
    <xf numFmtId="0" fontId="0" fillId="14" borderId="1" xfId="0" applyFill="1" applyBorder="1" applyAlignment="1">
      <alignment vertical="center"/>
    </xf>
    <xf numFmtId="0" fontId="9" fillId="0" borderId="6" xfId="1" applyFont="1" applyBorder="1" applyAlignment="1">
      <alignment horizontal="center"/>
    </xf>
    <xf numFmtId="0" fontId="9" fillId="0" borderId="6" xfId="1" applyFont="1" applyFill="1" applyBorder="1" applyAlignment="1">
      <alignment horizontal="justify"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xf>
    <xf numFmtId="0" fontId="9" fillId="0" borderId="6" xfId="5" applyFont="1" applyFill="1" applyBorder="1" applyAlignment="1" applyProtection="1">
      <alignment horizontal="center" vertical="center" wrapText="1"/>
    </xf>
    <xf numFmtId="0" fontId="9" fillId="0" borderId="2" xfId="5" applyFont="1" applyFill="1" applyBorder="1" applyAlignment="1" applyProtection="1">
      <alignment horizontal="center" vertical="center" wrapText="1"/>
    </xf>
    <xf numFmtId="0" fontId="1" fillId="4" borderId="0" xfId="1" applyFont="1" applyFill="1" applyBorder="1" applyAlignment="1">
      <alignment horizontal="center" vertical="center" wrapText="1"/>
    </xf>
    <xf numFmtId="9" fontId="0" fillId="0" borderId="0" xfId="0" applyNumberFormat="1" applyAlignment="1">
      <alignment horizontal="center" vertical="center"/>
    </xf>
    <xf numFmtId="0" fontId="9" fillId="0" borderId="6" xfId="5" applyFont="1" applyFill="1" applyBorder="1" applyAlignment="1" applyProtection="1">
      <alignment horizontal="center" vertical="center" wrapText="1"/>
    </xf>
    <xf numFmtId="0" fontId="9" fillId="0" borderId="2" xfId="5" applyFont="1" applyFill="1" applyBorder="1" applyAlignment="1" applyProtection="1">
      <alignment horizontal="center" vertical="center" wrapText="1"/>
    </xf>
    <xf numFmtId="0" fontId="1" fillId="14" borderId="1" xfId="1" applyFont="1" applyFill="1" applyBorder="1" applyAlignment="1">
      <alignment horizontal="center" vertical="center" wrapText="1"/>
    </xf>
    <xf numFmtId="0" fontId="9" fillId="0" borderId="1" xfId="1" applyFont="1" applyBorder="1" applyAlignment="1">
      <alignment horizontal="center"/>
    </xf>
    <xf numFmtId="0" fontId="9" fillId="0" borderId="1" xfId="1" applyFont="1" applyBorder="1" applyAlignment="1">
      <alignment horizontal="center" vertical="center" wrapText="1"/>
    </xf>
    <xf numFmtId="9" fontId="9" fillId="0" borderId="15" xfId="4" applyFont="1" applyFill="1" applyBorder="1" applyAlignment="1" applyProtection="1">
      <alignment horizontal="center" vertical="center" wrapText="1"/>
    </xf>
    <xf numFmtId="9" fontId="9" fillId="0" borderId="1" xfId="4" applyFont="1" applyFill="1" applyBorder="1" applyAlignment="1" applyProtection="1">
      <alignment horizontal="center" vertical="center" wrapText="1"/>
    </xf>
    <xf numFmtId="9" fontId="9" fillId="0" borderId="1" xfId="5" applyNumberFormat="1" applyFont="1" applyFill="1" applyBorder="1" applyAlignment="1" applyProtection="1">
      <alignment horizontal="center" vertical="center" wrapText="1"/>
    </xf>
    <xf numFmtId="0" fontId="15" fillId="0" borderId="0" xfId="1" applyFont="1" applyAlignment="1">
      <alignment horizontal="center"/>
    </xf>
    <xf numFmtId="0" fontId="9" fillId="0" borderId="1" xfId="5" applyFont="1" applyFill="1" applyBorder="1" applyAlignment="1" applyProtection="1">
      <alignment horizontal="center" vertical="center" wrapText="1"/>
    </xf>
    <xf numFmtId="164" fontId="9" fillId="0" borderId="1" xfId="4" applyNumberFormat="1" applyFont="1" applyFill="1" applyBorder="1" applyAlignment="1" applyProtection="1">
      <alignment horizontal="center" vertical="center" wrapText="1"/>
    </xf>
    <xf numFmtId="9" fontId="9" fillId="0" borderId="2" xfId="4" applyFont="1" applyFill="1" applyBorder="1" applyAlignment="1" applyProtection="1">
      <alignment horizontal="center" vertical="center" wrapText="1"/>
    </xf>
    <xf numFmtId="9" fontId="49" fillId="0" borderId="2" xfId="5" applyNumberFormat="1" applyFont="1" applyFill="1" applyBorder="1" applyAlignment="1" applyProtection="1">
      <alignment horizontal="center" vertical="center" wrapText="1"/>
    </xf>
    <xf numFmtId="9" fontId="9" fillId="0" borderId="2" xfId="5" applyNumberFormat="1" applyFont="1" applyFill="1" applyBorder="1" applyAlignment="1" applyProtection="1">
      <alignment horizontal="center" vertical="center" wrapText="1"/>
    </xf>
    <xf numFmtId="9" fontId="9" fillId="0" borderId="2" xfId="5" applyNumberFormat="1" applyFont="1" applyFill="1" applyBorder="1" applyAlignment="1" applyProtection="1">
      <alignment horizontal="center" vertical="center" wrapText="1"/>
    </xf>
    <xf numFmtId="0" fontId="9" fillId="0" borderId="1" xfId="5" applyFont="1" applyFill="1" applyBorder="1" applyAlignment="1" applyProtection="1">
      <alignment horizontal="center" vertical="center" wrapText="1"/>
    </xf>
    <xf numFmtId="164" fontId="9" fillId="0" borderId="0" xfId="1" applyNumberFormat="1" applyFont="1" applyAlignment="1">
      <alignment horizontal="center" vertical="center"/>
    </xf>
    <xf numFmtId="0" fontId="9" fillId="0" borderId="1" xfId="1" applyFont="1" applyFill="1" applyBorder="1" applyAlignment="1">
      <alignment horizontal="center" vertical="center" wrapText="1"/>
    </xf>
    <xf numFmtId="0" fontId="49" fillId="0" borderId="1" xfId="0" applyFont="1" applyBorder="1" applyAlignment="1">
      <alignment horizontal="center" vertical="center" wrapText="1"/>
    </xf>
    <xf numFmtId="0" fontId="15" fillId="0" borderId="1" xfId="1" applyFont="1" applyBorder="1"/>
    <xf numFmtId="0" fontId="15" fillId="0" borderId="1" xfId="1" applyFont="1" applyBorder="1" applyAlignment="1">
      <alignment horizontal="center"/>
    </xf>
    <xf numFmtId="0" fontId="4" fillId="0" borderId="1" xfId="1" applyFont="1" applyBorder="1"/>
    <xf numFmtId="9" fontId="9" fillId="0" borderId="6" xfId="4" applyFont="1" applyFill="1" applyBorder="1" applyAlignment="1" applyProtection="1">
      <alignment horizontal="center" vertical="center" wrapText="1"/>
    </xf>
    <xf numFmtId="0" fontId="15" fillId="0" borderId="1" xfId="1" applyFont="1" applyBorder="1" applyAlignment="1">
      <alignment horizontal="center" vertical="center"/>
    </xf>
    <xf numFmtId="164" fontId="9" fillId="0" borderId="2" xfId="4" applyNumberFormat="1" applyFont="1" applyFill="1" applyBorder="1" applyAlignment="1" applyProtection="1">
      <alignment horizontal="center" vertical="center" wrapText="1"/>
    </xf>
    <xf numFmtId="164" fontId="9" fillId="0" borderId="1" xfId="1" applyNumberFormat="1" applyFont="1" applyBorder="1" applyAlignment="1">
      <alignment horizontal="center" vertical="center"/>
    </xf>
    <xf numFmtId="0" fontId="15" fillId="0" borderId="1" xfId="1" applyFont="1" applyBorder="1" applyAlignment="1">
      <alignment horizontal="center" vertical="center" wrapText="1"/>
    </xf>
    <xf numFmtId="164" fontId="9" fillId="23" borderId="1" xfId="1" applyNumberFormat="1" applyFont="1" applyFill="1" applyBorder="1" applyAlignment="1">
      <alignment horizontal="center" vertical="center"/>
    </xf>
    <xf numFmtId="10" fontId="15" fillId="0" borderId="1" xfId="1" applyNumberFormat="1" applyFont="1" applyBorder="1" applyAlignment="1">
      <alignment horizontal="center"/>
    </xf>
    <xf numFmtId="0" fontId="9" fillId="0" borderId="1" xfId="1" applyFont="1" applyBorder="1"/>
    <xf numFmtId="0" fontId="4" fillId="0" borderId="1" xfId="1" applyFont="1" applyFill="1" applyBorder="1" applyAlignment="1">
      <alignment vertical="center" wrapText="1"/>
    </xf>
    <xf numFmtId="0" fontId="4" fillId="0" borderId="1" xfId="1" applyFont="1" applyFill="1" applyBorder="1" applyAlignment="1" applyProtection="1">
      <alignment horizontal="center" vertical="center" wrapText="1"/>
    </xf>
    <xf numFmtId="165" fontId="4" fillId="0" borderId="1" xfId="1" applyNumberFormat="1" applyFont="1" applyFill="1" applyBorder="1" applyAlignment="1">
      <alignment horizontal="center" vertical="center" wrapText="1"/>
    </xf>
    <xf numFmtId="0" fontId="9" fillId="0" borderId="1" xfId="1" applyFont="1" applyBorder="1" applyAlignment="1">
      <alignment horizontal="center" vertical="center"/>
    </xf>
    <xf numFmtId="164" fontId="49" fillId="23" borderId="1" xfId="1" applyNumberFormat="1" applyFont="1" applyFill="1" applyBorder="1" applyAlignment="1">
      <alignment horizontal="center" vertical="center"/>
    </xf>
    <xf numFmtId="164" fontId="50" fillId="23" borderId="1" xfId="1" applyNumberFormat="1" applyFont="1" applyFill="1" applyBorder="1" applyAlignment="1">
      <alignment horizontal="center" vertical="center"/>
    </xf>
    <xf numFmtId="9" fontId="9" fillId="0" borderId="1" xfId="1" applyNumberFormat="1" applyFont="1" applyBorder="1" applyAlignment="1">
      <alignment horizontal="center" vertical="center"/>
    </xf>
    <xf numFmtId="164" fontId="50" fillId="0" borderId="0" xfId="1" applyNumberFormat="1" applyFont="1" applyAlignment="1">
      <alignment horizontal="center" vertical="center"/>
    </xf>
    <xf numFmtId="0" fontId="9" fillId="0" borderId="1" xfId="1" applyFont="1" applyBorder="1" applyAlignment="1">
      <alignment horizontal="center" vertical="center"/>
    </xf>
    <xf numFmtId="9" fontId="9" fillId="0" borderId="1" xfId="4" applyFont="1" applyFill="1" applyBorder="1" applyAlignment="1" applyProtection="1">
      <alignment horizontal="center" vertical="center" wrapText="1"/>
    </xf>
    <xf numFmtId="0" fontId="9" fillId="0" borderId="6" xfId="1" applyFont="1" applyBorder="1" applyAlignment="1">
      <alignment horizontal="center" vertical="center"/>
    </xf>
    <xf numFmtId="9" fontId="9" fillId="0" borderId="6" xfId="5" applyNumberFormat="1" applyFont="1" applyFill="1" applyBorder="1" applyAlignment="1" applyProtection="1">
      <alignment horizontal="center" vertical="center" wrapText="1"/>
    </xf>
    <xf numFmtId="164" fontId="9" fillId="0" borderId="15" xfId="4" applyNumberFormat="1" applyFont="1" applyFill="1" applyBorder="1" applyAlignment="1" applyProtection="1">
      <alignment horizontal="center" vertical="center" wrapText="1"/>
    </xf>
    <xf numFmtId="164" fontId="50" fillId="23" borderId="6" xfId="1" applyNumberFormat="1" applyFont="1" applyFill="1" applyBorder="1" applyAlignment="1">
      <alignment horizontal="center" vertical="center"/>
    </xf>
    <xf numFmtId="0" fontId="4" fillId="0" borderId="1" xfId="1" applyFont="1" applyFill="1" applyBorder="1" applyAlignment="1">
      <alignment horizontal="justify" vertical="center" wrapText="1"/>
    </xf>
    <xf numFmtId="9" fontId="49" fillId="23" borderId="1" xfId="1" applyNumberFormat="1" applyFont="1" applyFill="1" applyBorder="1" applyAlignment="1">
      <alignment horizontal="center" vertical="center"/>
    </xf>
    <xf numFmtId="0" fontId="9" fillId="0" borderId="6" xfId="1" applyFont="1" applyBorder="1"/>
    <xf numFmtId="9" fontId="9" fillId="0" borderId="1" xfId="1" applyNumberFormat="1" applyFont="1" applyBorder="1" applyAlignment="1">
      <alignment vertical="center"/>
    </xf>
    <xf numFmtId="9" fontId="9" fillId="0" borderId="1" xfId="1" applyNumberFormat="1" applyFont="1" applyBorder="1" applyAlignment="1">
      <alignment horizontal="center" vertical="center"/>
    </xf>
    <xf numFmtId="0" fontId="4" fillId="0" borderId="6" xfId="1" applyFont="1" applyFill="1" applyBorder="1" applyAlignment="1">
      <alignment vertical="center" wrapText="1"/>
    </xf>
    <xf numFmtId="0" fontId="4" fillId="0" borderId="6" xfId="1" applyFont="1" applyFill="1" applyBorder="1" applyAlignment="1">
      <alignment horizontal="center" vertical="center" wrapText="1"/>
    </xf>
    <xf numFmtId="165" fontId="4" fillId="0" borderId="6" xfId="1" applyNumberFormat="1" applyFont="1" applyFill="1" applyBorder="1" applyAlignment="1">
      <alignment horizontal="center" vertical="center" wrapText="1"/>
    </xf>
    <xf numFmtId="0" fontId="9" fillId="0" borderId="4" xfId="1" applyFont="1" applyBorder="1" applyAlignment="1">
      <alignment horizontal="center" vertical="center"/>
    </xf>
    <xf numFmtId="9" fontId="15" fillId="0" borderId="1" xfId="1" applyNumberFormat="1" applyFont="1" applyBorder="1" applyAlignment="1">
      <alignment horizontal="center" vertical="center"/>
    </xf>
    <xf numFmtId="9" fontId="49" fillId="23" borderId="2" xfId="1" applyNumberFormat="1" applyFont="1" applyFill="1" applyBorder="1" applyAlignment="1">
      <alignment horizontal="center" vertical="center"/>
    </xf>
    <xf numFmtId="0" fontId="15" fillId="0" borderId="6" xfId="1" applyFont="1" applyBorder="1" applyAlignment="1">
      <alignment horizontal="center" vertical="center"/>
    </xf>
    <xf numFmtId="0" fontId="9" fillId="0" borderId="10" xfId="5" applyFont="1" applyFill="1" applyBorder="1" applyAlignment="1" applyProtection="1">
      <alignment horizontal="center" vertical="center" wrapText="1"/>
    </xf>
    <xf numFmtId="9" fontId="9" fillId="0" borderId="10" xfId="4" applyFont="1" applyFill="1" applyBorder="1" applyAlignment="1" applyProtection="1">
      <alignment horizontal="center" vertical="center" wrapText="1"/>
    </xf>
    <xf numFmtId="9" fontId="9" fillId="0" borderId="18" xfId="5" applyNumberFormat="1" applyFont="1" applyFill="1" applyBorder="1" applyAlignment="1" applyProtection="1">
      <alignment horizontal="center" vertical="center" wrapText="1"/>
    </xf>
    <xf numFmtId="9" fontId="9" fillId="0" borderId="20" xfId="5" applyNumberFormat="1" applyFont="1" applyFill="1" applyBorder="1" applyAlignment="1" applyProtection="1">
      <alignment horizontal="center" vertical="center" wrapText="1"/>
    </xf>
    <xf numFmtId="0" fontId="9" fillId="0" borderId="21" xfId="5" applyFont="1" applyFill="1" applyBorder="1" applyAlignment="1" applyProtection="1">
      <alignment horizontal="center" vertical="center" wrapText="1"/>
    </xf>
    <xf numFmtId="9" fontId="9" fillId="0" borderId="21" xfId="4" applyFont="1" applyFill="1" applyBorder="1" applyAlignment="1" applyProtection="1">
      <alignment horizontal="center" vertical="center" wrapText="1"/>
    </xf>
    <xf numFmtId="9" fontId="9" fillId="0" borderId="19" xfId="5" applyNumberFormat="1" applyFont="1" applyFill="1" applyBorder="1" applyAlignment="1" applyProtection="1">
      <alignment horizontal="center" vertical="center" wrapText="1"/>
    </xf>
    <xf numFmtId="9" fontId="9" fillId="0" borderId="1" xfId="1" applyNumberFormat="1" applyFont="1" applyFill="1" applyBorder="1" applyAlignment="1">
      <alignment horizontal="center" vertical="center"/>
    </xf>
    <xf numFmtId="0" fontId="9" fillId="0" borderId="1" xfId="5" applyFont="1" applyBorder="1" applyAlignment="1">
      <alignment vertical="center" wrapText="1"/>
    </xf>
    <xf numFmtId="0" fontId="8" fillId="0" borderId="0" xfId="1" applyFont="1" applyAlignment="1">
      <alignment wrapText="1"/>
    </xf>
    <xf numFmtId="9" fontId="15" fillId="0" borderId="1" xfId="1" applyNumberFormat="1" applyFont="1" applyBorder="1" applyAlignment="1">
      <alignment horizontal="center"/>
    </xf>
    <xf numFmtId="9" fontId="9" fillId="0" borderId="2" xfId="1" applyNumberFormat="1" applyFont="1" applyBorder="1" applyAlignment="1">
      <alignment horizontal="center" vertical="center"/>
    </xf>
    <xf numFmtId="0" fontId="9" fillId="0" borderId="1" xfId="1" applyFont="1" applyBorder="1" applyAlignment="1">
      <alignment horizontal="justify" vertical="center" wrapText="1"/>
    </xf>
    <xf numFmtId="0" fontId="4" fillId="0" borderId="1" xfId="1" applyFont="1" applyBorder="1" applyAlignment="1">
      <alignment horizontal="justify" vertical="center" wrapText="1"/>
    </xf>
    <xf numFmtId="9" fontId="9" fillId="0" borderId="22" xfId="5" applyNumberFormat="1" applyFont="1" applyFill="1" applyBorder="1" applyAlignment="1" applyProtection="1">
      <alignment horizontal="center" vertical="center" wrapText="1"/>
    </xf>
    <xf numFmtId="0" fontId="9" fillId="0" borderId="2" xfId="1" applyFont="1" applyFill="1" applyBorder="1" applyAlignment="1">
      <alignment horizontal="justify" vertical="center" wrapText="1"/>
    </xf>
    <xf numFmtId="0" fontId="9" fillId="0" borderId="6" xfId="5" applyFont="1" applyFill="1" applyBorder="1" applyAlignment="1" applyProtection="1">
      <alignment horizontal="justify" vertical="center" wrapText="1"/>
    </xf>
    <xf numFmtId="0" fontId="9" fillId="0" borderId="2" xfId="1" applyFont="1" applyBorder="1" applyAlignment="1">
      <alignment horizontal="center" vertical="center"/>
    </xf>
    <xf numFmtId="0" fontId="9" fillId="0" borderId="2" xfId="5" applyFont="1" applyFill="1" applyBorder="1" applyAlignment="1">
      <alignment horizontal="center" vertical="center" wrapText="1"/>
    </xf>
    <xf numFmtId="0" fontId="8" fillId="4" borderId="13" xfId="1" applyFont="1" applyFill="1" applyBorder="1" applyAlignment="1">
      <alignment vertical="center" wrapText="1"/>
    </xf>
    <xf numFmtId="0" fontId="8" fillId="4" borderId="13" xfId="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0" fontId="1" fillId="4" borderId="6" xfId="0" applyFont="1" applyFill="1" applyBorder="1" applyAlignment="1">
      <alignment vertical="center" wrapText="1"/>
    </xf>
    <xf numFmtId="0" fontId="1" fillId="4" borderId="2" xfId="0" applyFont="1" applyFill="1" applyBorder="1" applyAlignment="1">
      <alignment vertical="center" wrapText="1"/>
    </xf>
    <xf numFmtId="0" fontId="1" fillId="22" borderId="6" xfId="0" applyFont="1" applyFill="1" applyBorder="1" applyAlignment="1">
      <alignment horizontal="center" vertical="center" wrapText="1"/>
    </xf>
    <xf numFmtId="0" fontId="1" fillId="24" borderId="6" xfId="0" applyFont="1" applyFill="1" applyBorder="1" applyAlignment="1">
      <alignment horizontal="center" vertical="center" wrapText="1"/>
    </xf>
    <xf numFmtId="0" fontId="12" fillId="16" borderId="0" xfId="1" applyFont="1" applyFill="1" applyBorder="1" applyAlignment="1">
      <alignment vertical="center" wrapText="1"/>
    </xf>
    <xf numFmtId="0" fontId="9" fillId="0" borderId="23" xfId="5" applyFont="1" applyFill="1" applyBorder="1" applyAlignment="1" applyProtection="1">
      <alignment horizontal="center" vertical="center" wrapText="1"/>
    </xf>
    <xf numFmtId="0" fontId="9" fillId="0" borderId="4" xfId="5" applyFont="1" applyFill="1" applyBorder="1" applyAlignment="1" applyProtection="1">
      <alignment horizontal="center" vertical="center" wrapText="1"/>
    </xf>
    <xf numFmtId="0" fontId="53" fillId="0" borderId="1" xfId="0" applyFont="1" applyBorder="1" applyAlignment="1">
      <alignment vertical="center"/>
    </xf>
    <xf numFmtId="0" fontId="54" fillId="0" borderId="1" xfId="0" applyFont="1" applyBorder="1" applyAlignment="1">
      <alignment vertical="center" wrapText="1"/>
    </xf>
    <xf numFmtId="15" fontId="19" fillId="27" borderId="0" xfId="0" applyNumberFormat="1" applyFont="1" applyFill="1"/>
    <xf numFmtId="0" fontId="9" fillId="0" borderId="1" xfId="1" applyFont="1" applyFill="1" applyBorder="1" applyAlignment="1">
      <alignment vertical="center" wrapText="1"/>
    </xf>
    <xf numFmtId="0" fontId="53" fillId="8" borderId="1" xfId="0" applyFont="1" applyFill="1" applyBorder="1" applyAlignment="1">
      <alignment vertical="center"/>
    </xf>
    <xf numFmtId="0" fontId="9" fillId="0" borderId="1" xfId="5" applyFont="1" applyFill="1" applyBorder="1" applyAlignment="1">
      <alignment vertical="center" wrapText="1" readingOrder="1"/>
    </xf>
    <xf numFmtId="0" fontId="9" fillId="0" borderId="1" xfId="5" applyFont="1" applyFill="1" applyBorder="1" applyAlignment="1" applyProtection="1">
      <alignment vertical="center" wrapText="1"/>
    </xf>
    <xf numFmtId="0" fontId="4" fillId="0" borderId="1" xfId="1" applyFont="1" applyFill="1" applyBorder="1" applyAlignment="1">
      <alignment horizontal="center" vertical="center" wrapText="1"/>
    </xf>
    <xf numFmtId="0" fontId="9" fillId="0" borderId="1" xfId="1" applyFont="1" applyFill="1" applyBorder="1" applyAlignment="1" applyProtection="1">
      <alignment vertical="center" wrapText="1"/>
    </xf>
    <xf numFmtId="165" fontId="9" fillId="0" borderId="1" xfId="1" applyNumberFormat="1" applyFont="1" applyFill="1" applyBorder="1" applyAlignment="1">
      <alignment horizontal="center" vertical="center" wrapText="1"/>
    </xf>
    <xf numFmtId="16" fontId="9" fillId="21" borderId="0" xfId="1" applyNumberFormat="1" applyFont="1" applyFill="1"/>
    <xf numFmtId="14" fontId="9" fillId="0" borderId="1" xfId="1" applyNumberFormat="1" applyFont="1" applyFill="1" applyBorder="1" applyAlignment="1">
      <alignment vertical="center" wrapText="1"/>
    </xf>
    <xf numFmtId="0" fontId="0" fillId="26" borderId="0" xfId="0" applyFill="1"/>
    <xf numFmtId="0" fontId="53" fillId="8" borderId="1" xfId="0" applyFont="1" applyFill="1" applyBorder="1" applyAlignment="1">
      <alignment horizontal="center" vertical="center"/>
    </xf>
    <xf numFmtId="0" fontId="53" fillId="8" borderId="1" xfId="0" applyFont="1" applyFill="1" applyBorder="1" applyAlignment="1">
      <alignment horizontal="center" vertical="center" wrapText="1"/>
    </xf>
    <xf numFmtId="0" fontId="54" fillId="0" borderId="1" xfId="0" applyFont="1" applyBorder="1" applyAlignment="1">
      <alignment vertical="top" wrapText="1"/>
    </xf>
    <xf numFmtId="0" fontId="9" fillId="0" borderId="6" xfId="5" applyFont="1" applyFill="1" applyBorder="1" applyAlignment="1" applyProtection="1">
      <alignment vertical="center" wrapText="1"/>
    </xf>
    <xf numFmtId="9" fontId="9" fillId="0" borderId="6" xfId="4" applyFont="1" applyFill="1" applyBorder="1" applyAlignment="1" applyProtection="1">
      <alignment vertical="center" wrapText="1"/>
    </xf>
    <xf numFmtId="164" fontId="9" fillId="0" borderId="6" xfId="5" applyNumberFormat="1" applyFont="1" applyFill="1" applyBorder="1" applyAlignment="1" applyProtection="1">
      <alignment vertical="center" wrapText="1"/>
    </xf>
    <xf numFmtId="9" fontId="9" fillId="0" borderId="6" xfId="5" applyNumberFormat="1" applyFont="1" applyFill="1" applyBorder="1" applyAlignment="1" applyProtection="1">
      <alignment vertical="center" wrapText="1"/>
    </xf>
    <xf numFmtId="164" fontId="9" fillId="0" borderId="0" xfId="1" applyNumberFormat="1" applyFont="1" applyAlignment="1">
      <alignment horizontal="center"/>
    </xf>
    <xf numFmtId="0" fontId="12" fillId="0" borderId="1" xfId="1" applyFont="1" applyBorder="1" applyAlignment="1">
      <alignment horizontal="center" vertical="center" wrapText="1"/>
    </xf>
    <xf numFmtId="0" fontId="9" fillId="0" borderId="2" xfId="1" applyFont="1" applyFill="1" applyBorder="1" applyAlignment="1">
      <alignment vertical="center" wrapText="1"/>
    </xf>
    <xf numFmtId="0" fontId="53" fillId="8" borderId="4" xfId="0" applyFont="1" applyFill="1" applyBorder="1" applyAlignment="1">
      <alignment vertical="center"/>
    </xf>
    <xf numFmtId="0" fontId="53" fillId="0" borderId="4" xfId="0" applyFont="1" applyBorder="1" applyAlignment="1">
      <alignment vertical="center"/>
    </xf>
    <xf numFmtId="0" fontId="9" fillId="0" borderId="15" xfId="1" applyFont="1" applyFill="1" applyBorder="1" applyAlignment="1">
      <alignment horizontal="left" vertical="center" wrapText="1"/>
    </xf>
    <xf numFmtId="0" fontId="9" fillId="28" borderId="6" xfId="5" applyFont="1" applyFill="1" applyBorder="1" applyAlignment="1" applyProtection="1">
      <alignment horizontal="center" vertical="center" wrapText="1"/>
    </xf>
    <xf numFmtId="9" fontId="9" fillId="26" borderId="1" xfId="5" applyNumberFormat="1" applyFont="1" applyFill="1" applyBorder="1" applyAlignment="1" applyProtection="1">
      <alignment horizontal="center" vertical="center" wrapText="1"/>
    </xf>
    <xf numFmtId="164" fontId="9" fillId="26" borderId="2" xfId="4" applyNumberFormat="1" applyFont="1" applyFill="1" applyBorder="1" applyAlignment="1" applyProtection="1">
      <alignment horizontal="center" vertical="center" wrapText="1"/>
    </xf>
    <xf numFmtId="164" fontId="9" fillId="26" borderId="1" xfId="1" applyNumberFormat="1" applyFont="1" applyFill="1" applyBorder="1" applyAlignment="1">
      <alignment horizontal="center" vertical="center"/>
    </xf>
    <xf numFmtId="9" fontId="9" fillId="26" borderId="2" xfId="5" applyNumberFormat="1" applyFont="1" applyFill="1" applyBorder="1" applyAlignment="1" applyProtection="1">
      <alignment horizontal="center" vertical="center" wrapText="1"/>
    </xf>
    <xf numFmtId="9" fontId="9" fillId="26" borderId="2" xfId="4" applyFont="1" applyFill="1" applyBorder="1" applyAlignment="1" applyProtection="1">
      <alignment horizontal="center" vertical="center" wrapText="1"/>
    </xf>
    <xf numFmtId="164" fontId="9" fillId="26" borderId="2" xfId="5" applyNumberFormat="1" applyFont="1" applyFill="1" applyBorder="1" applyAlignment="1" applyProtection="1">
      <alignment horizontal="center" vertical="center" wrapText="1"/>
    </xf>
    <xf numFmtId="10" fontId="9" fillId="26" borderId="1" xfId="1" applyNumberFormat="1" applyFont="1" applyFill="1" applyBorder="1" applyAlignment="1">
      <alignment horizontal="center" vertical="center"/>
    </xf>
    <xf numFmtId="9" fontId="9" fillId="26" borderId="1" xfId="4" applyFont="1" applyFill="1" applyBorder="1" applyAlignment="1" applyProtection="1">
      <alignment horizontal="center" vertical="center" wrapText="1"/>
    </xf>
    <xf numFmtId="164" fontId="9" fillId="26" borderId="1" xfId="4" applyNumberFormat="1" applyFont="1" applyFill="1" applyBorder="1" applyAlignment="1" applyProtection="1">
      <alignment horizontal="center" vertical="center" wrapText="1"/>
    </xf>
    <xf numFmtId="0" fontId="55" fillId="0" borderId="0" xfId="1" applyFont="1" applyAlignment="1">
      <alignment horizontal="center"/>
    </xf>
    <xf numFmtId="0" fontId="9" fillId="0" borderId="1" xfId="5" applyFont="1" applyFill="1" applyBorder="1" applyAlignment="1" applyProtection="1">
      <alignment horizontal="center" vertical="center" wrapText="1"/>
    </xf>
    <xf numFmtId="0" fontId="9" fillId="0" borderId="6" xfId="5" applyFont="1" applyFill="1" applyBorder="1" applyAlignment="1" applyProtection="1">
      <alignment horizontal="center" vertical="center" wrapText="1"/>
    </xf>
    <xf numFmtId="0" fontId="9" fillId="0" borderId="15" xfId="5" applyFont="1" applyFill="1" applyBorder="1" applyAlignment="1" applyProtection="1">
      <alignment horizontal="center" vertical="center" wrapText="1"/>
    </xf>
    <xf numFmtId="0" fontId="9" fillId="0" borderId="2" xfId="5" applyFont="1" applyFill="1" applyBorder="1" applyAlignment="1" applyProtection="1">
      <alignment horizontal="center" vertical="center" wrapText="1"/>
    </xf>
    <xf numFmtId="0" fontId="9" fillId="0" borderId="2" xfId="1" applyFont="1" applyBorder="1" applyAlignment="1">
      <alignment horizontal="center" vertical="center"/>
    </xf>
    <xf numFmtId="0" fontId="9" fillId="0" borderId="6" xfId="1" applyFont="1" applyFill="1" applyBorder="1" applyAlignment="1" applyProtection="1">
      <alignment horizontal="center" vertical="center" wrapText="1"/>
    </xf>
    <xf numFmtId="0" fontId="9" fillId="0" borderId="2" xfId="1" applyFont="1" applyFill="1" applyBorder="1" applyAlignment="1" applyProtection="1">
      <alignment horizontal="center" vertical="center" wrapText="1"/>
    </xf>
    <xf numFmtId="0" fontId="9" fillId="0" borderId="1" xfId="5" applyFont="1" applyFill="1" applyBorder="1" applyAlignment="1">
      <alignment horizontal="center" vertical="center" wrapText="1" readingOrder="1"/>
    </xf>
    <xf numFmtId="0" fontId="9" fillId="0" borderId="1" xfId="1" applyFont="1" applyBorder="1" applyAlignment="1">
      <alignment horizontal="center" vertical="center"/>
    </xf>
    <xf numFmtId="9" fontId="9" fillId="0" borderId="1" xfId="4" applyFont="1" applyFill="1" applyBorder="1" applyAlignment="1" applyProtection="1">
      <alignment horizontal="center" vertical="center" wrapText="1"/>
    </xf>
    <xf numFmtId="0" fontId="9" fillId="0" borderId="1" xfId="1" applyFont="1" applyFill="1" applyBorder="1" applyAlignment="1">
      <alignment horizontal="justify" vertical="center" wrapText="1"/>
    </xf>
    <xf numFmtId="0" fontId="1" fillId="14" borderId="1" xfId="1" applyFont="1" applyFill="1" applyBorder="1" applyAlignment="1">
      <alignment horizontal="center" vertical="center" wrapText="1"/>
    </xf>
    <xf numFmtId="9" fontId="9" fillId="0" borderId="15" xfId="4" applyFont="1" applyFill="1" applyBorder="1" applyAlignment="1" applyProtection="1">
      <alignment horizontal="center" vertical="center" wrapText="1"/>
    </xf>
    <xf numFmtId="9" fontId="9" fillId="0" borderId="1" xfId="4" applyFont="1" applyFill="1" applyBorder="1" applyAlignment="1">
      <alignment horizontal="center" vertical="center" wrapText="1"/>
    </xf>
    <xf numFmtId="9" fontId="9" fillId="0" borderId="2" xfId="4" applyFont="1" applyFill="1" applyBorder="1" applyAlignment="1" applyProtection="1">
      <alignment horizontal="center" vertical="center" wrapText="1"/>
    </xf>
    <xf numFmtId="0" fontId="9" fillId="0" borderId="1" xfId="1" applyFont="1" applyFill="1" applyBorder="1" applyAlignment="1">
      <alignment horizontal="center" vertical="center" wrapText="1"/>
    </xf>
    <xf numFmtId="0" fontId="9" fillId="0" borderId="1" xfId="1" applyFont="1" applyFill="1" applyBorder="1" applyAlignment="1" applyProtection="1">
      <alignment horizontal="center" vertical="center" wrapText="1"/>
    </xf>
    <xf numFmtId="0" fontId="9" fillId="0" borderId="1" xfId="5" applyFont="1" applyFill="1" applyBorder="1" applyAlignment="1">
      <alignment horizontal="center" vertical="center" wrapText="1"/>
    </xf>
    <xf numFmtId="164" fontId="9" fillId="0" borderId="6" xfId="5" applyNumberFormat="1" applyFont="1" applyFill="1" applyBorder="1" applyAlignment="1" applyProtection="1">
      <alignment horizontal="center" vertical="center" wrapText="1"/>
    </xf>
    <xf numFmtId="9" fontId="9" fillId="0" borderId="6" xfId="5" applyNumberFormat="1" applyFont="1" applyFill="1" applyBorder="1" applyAlignment="1" applyProtection="1">
      <alignment horizontal="center" vertical="center" wrapText="1"/>
    </xf>
    <xf numFmtId="9" fontId="9" fillId="0" borderId="1" xfId="5" applyNumberFormat="1" applyFont="1" applyFill="1" applyBorder="1" applyAlignment="1" applyProtection="1">
      <alignment horizontal="center" vertical="center" wrapText="1"/>
    </xf>
    <xf numFmtId="0" fontId="9" fillId="10" borderId="6" xfId="5" applyFont="1" applyFill="1" applyBorder="1" applyAlignment="1" applyProtection="1">
      <alignment horizontal="center" vertical="center" wrapText="1"/>
    </xf>
    <xf numFmtId="14" fontId="9" fillId="0" borderId="1" xfId="1" applyNumberFormat="1" applyFont="1" applyFill="1" applyBorder="1" applyAlignment="1">
      <alignment horizontal="center" vertical="center" wrapText="1"/>
    </xf>
    <xf numFmtId="0" fontId="9" fillId="0" borderId="6" xfId="5" applyFont="1" applyFill="1" applyBorder="1" applyAlignment="1">
      <alignment horizontal="center" vertical="center" wrapText="1"/>
    </xf>
    <xf numFmtId="0" fontId="9" fillId="26" borderId="6" xfId="5" applyFont="1" applyFill="1" applyBorder="1" applyAlignment="1" applyProtection="1">
      <alignment horizontal="center" vertical="center" wrapText="1"/>
    </xf>
    <xf numFmtId="0" fontId="9" fillId="26" borderId="1" xfId="5" applyFont="1" applyFill="1" applyBorder="1" applyAlignment="1" applyProtection="1">
      <alignment horizontal="center" vertical="center" wrapText="1"/>
    </xf>
    <xf numFmtId="164" fontId="9" fillId="0" borderId="1" xfId="5" applyNumberFormat="1" applyFont="1" applyFill="1" applyBorder="1" applyAlignment="1" applyProtection="1">
      <alignment horizontal="center" vertical="center" wrapText="1"/>
    </xf>
    <xf numFmtId="0" fontId="9" fillId="10" borderId="1" xfId="5" applyFont="1" applyFill="1" applyBorder="1" applyAlignment="1">
      <alignment horizontal="center" vertical="center" wrapText="1" readingOrder="1"/>
    </xf>
    <xf numFmtId="14" fontId="9" fillId="0" borderId="6" xfId="1" applyNumberFormat="1" applyFont="1" applyFill="1" applyBorder="1" applyAlignment="1">
      <alignment horizontal="center" vertical="center" wrapText="1"/>
    </xf>
    <xf numFmtId="14" fontId="9" fillId="0" borderId="2" xfId="1" applyNumberFormat="1" applyFont="1" applyFill="1" applyBorder="1" applyAlignment="1">
      <alignment horizontal="center" vertical="center" wrapText="1"/>
    </xf>
    <xf numFmtId="0" fontId="9" fillId="0" borderId="1" xfId="1" applyFont="1" applyFill="1" applyBorder="1" applyAlignment="1">
      <alignment horizontal="left" vertical="center" wrapText="1"/>
    </xf>
    <xf numFmtId="0" fontId="9"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6" xfId="1" applyFont="1" applyFill="1" applyBorder="1" applyAlignment="1">
      <alignment horizontal="left" vertical="center" wrapText="1"/>
    </xf>
    <xf numFmtId="0" fontId="51" fillId="26" borderId="1" xfId="1" applyFont="1" applyFill="1" applyBorder="1" applyAlignment="1">
      <alignment horizontal="center" vertical="center" textRotation="255"/>
    </xf>
    <xf numFmtId="0" fontId="9" fillId="0" borderId="1" xfId="1" applyFont="1" applyFill="1" applyBorder="1" applyAlignment="1">
      <alignment horizontal="left" vertical="top" wrapText="1"/>
    </xf>
    <xf numFmtId="0" fontId="9" fillId="10" borderId="6" xfId="1" applyFont="1" applyFill="1" applyBorder="1" applyAlignment="1" applyProtection="1">
      <alignment vertical="center" wrapText="1"/>
    </xf>
    <xf numFmtId="0" fontId="1" fillId="30" borderId="0" xfId="1" applyFont="1" applyFill="1" applyBorder="1" applyAlignment="1">
      <alignment horizontal="center" vertical="center" wrapText="1"/>
    </xf>
    <xf numFmtId="0" fontId="9" fillId="0" borderId="6" xfId="1" applyFont="1" applyFill="1" applyBorder="1" applyAlignment="1" applyProtection="1">
      <alignment horizontal="center" vertical="center" wrapText="1"/>
    </xf>
    <xf numFmtId="0" fontId="9" fillId="0" borderId="15" xfId="1" applyFont="1" applyFill="1" applyBorder="1" applyAlignment="1" applyProtection="1">
      <alignment horizontal="center" vertical="center" wrapText="1"/>
    </xf>
    <xf numFmtId="0" fontId="9" fillId="0" borderId="2" xfId="1" applyFont="1" applyFill="1" applyBorder="1" applyAlignment="1" applyProtection="1">
      <alignment horizontal="center" vertical="center" wrapText="1"/>
    </xf>
    <xf numFmtId="9" fontId="9" fillId="0" borderId="1" xfId="1" applyNumberFormat="1" applyFont="1" applyBorder="1" applyAlignment="1">
      <alignment horizontal="center" vertical="center"/>
    </xf>
    <xf numFmtId="0" fontId="9" fillId="0" borderId="1" xfId="5" applyFont="1" applyFill="1" applyBorder="1" applyAlignment="1" applyProtection="1">
      <alignment horizontal="center" vertical="center" wrapText="1"/>
    </xf>
    <xf numFmtId="0" fontId="9" fillId="0" borderId="6" xfId="1" applyFont="1" applyBorder="1" applyAlignment="1">
      <alignment horizontal="center" vertical="center"/>
    </xf>
    <xf numFmtId="0" fontId="9" fillId="0" borderId="2" xfId="1" applyFont="1" applyBorder="1" applyAlignment="1">
      <alignment horizontal="center" vertical="center"/>
    </xf>
    <xf numFmtId="0" fontId="9" fillId="0" borderId="15" xfId="1" applyFont="1" applyBorder="1" applyAlignment="1">
      <alignment horizontal="center" vertical="center"/>
    </xf>
    <xf numFmtId="0" fontId="9" fillId="0" borderId="1" xfId="5" applyFont="1" applyFill="1" applyBorder="1" applyAlignment="1">
      <alignment horizontal="center" vertical="center" wrapText="1" readingOrder="1"/>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1" xfId="5" applyFont="1" applyFill="1" applyBorder="1" applyAlignment="1">
      <alignment horizontal="center" vertical="center" wrapText="1"/>
    </xf>
    <xf numFmtId="0" fontId="9" fillId="0" borderId="1" xfId="5" applyFont="1" applyBorder="1" applyAlignment="1">
      <alignment horizontal="center" vertical="center" wrapText="1" readingOrder="1"/>
    </xf>
    <xf numFmtId="0" fontId="9" fillId="0" borderId="6"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2" xfId="1" applyFont="1" applyBorder="1" applyAlignment="1">
      <alignment horizontal="center" vertical="center" wrapText="1"/>
    </xf>
    <xf numFmtId="9" fontId="9" fillId="0" borderId="1" xfId="4" applyFont="1" applyFill="1" applyBorder="1" applyAlignment="1" applyProtection="1">
      <alignment horizontal="center" vertical="center" wrapText="1"/>
    </xf>
    <xf numFmtId="0" fontId="9" fillId="0" borderId="15" xfId="5" applyFont="1" applyFill="1" applyBorder="1" applyAlignment="1" applyProtection="1">
      <alignment horizontal="center" vertical="center" wrapText="1"/>
    </xf>
    <xf numFmtId="9" fontId="9" fillId="0" borderId="15" xfId="4"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164" fontId="9" fillId="0" borderId="15" xfId="1" applyNumberFormat="1" applyFont="1" applyFill="1" applyBorder="1" applyAlignment="1">
      <alignment horizontal="center" vertical="center" wrapText="1"/>
    </xf>
    <xf numFmtId="0" fontId="9" fillId="0" borderId="2" xfId="5" applyFont="1" applyFill="1" applyBorder="1" applyAlignment="1">
      <alignment horizontal="center" vertical="center" wrapText="1" readingOrder="1"/>
    </xf>
    <xf numFmtId="0" fontId="9" fillId="0" borderId="6" xfId="5" applyFont="1" applyFill="1" applyBorder="1" applyAlignment="1">
      <alignment horizontal="center" vertical="center" wrapText="1" readingOrder="1"/>
    </xf>
    <xf numFmtId="0" fontId="4" fillId="0" borderId="1" xfId="1" applyFont="1" applyFill="1" applyBorder="1" applyAlignment="1">
      <alignment horizontal="center" vertical="center" wrapText="1"/>
    </xf>
    <xf numFmtId="14" fontId="4" fillId="0" borderId="1" xfId="1" applyNumberFormat="1" applyFont="1" applyFill="1" applyBorder="1" applyAlignment="1">
      <alignment horizontal="center" vertical="center" wrapText="1"/>
    </xf>
    <xf numFmtId="0" fontId="4" fillId="0" borderId="1" xfId="1" applyFont="1" applyBorder="1" applyAlignment="1">
      <alignment horizontal="center"/>
    </xf>
    <xf numFmtId="0" fontId="9" fillId="0" borderId="1" xfId="1" applyFont="1" applyBorder="1" applyAlignment="1">
      <alignment horizontal="center"/>
    </xf>
    <xf numFmtId="9" fontId="9" fillId="0" borderId="1" xfId="4" applyFont="1" applyBorder="1" applyAlignment="1">
      <alignment horizontal="center" vertical="center" wrapText="1"/>
    </xf>
    <xf numFmtId="164" fontId="49" fillId="0" borderId="1" xfId="5" applyNumberFormat="1" applyFont="1" applyFill="1" applyBorder="1" applyAlignment="1" applyProtection="1">
      <alignment horizontal="center" vertical="center" wrapText="1"/>
    </xf>
    <xf numFmtId="0" fontId="9" fillId="0" borderId="1" xfId="1" applyFont="1" applyFill="1" applyBorder="1" applyAlignment="1">
      <alignment horizontal="center" vertical="center" wrapText="1"/>
    </xf>
    <xf numFmtId="0" fontId="49" fillId="0" borderId="1" xfId="5" applyFont="1" applyFill="1" applyBorder="1" applyAlignment="1" applyProtection="1">
      <alignment horizontal="center" vertical="center" wrapText="1"/>
    </xf>
    <xf numFmtId="164" fontId="9" fillId="0" borderId="1" xfId="1" applyNumberFormat="1" applyFont="1" applyFill="1" applyBorder="1" applyAlignment="1">
      <alignment horizontal="center" vertical="center" wrapText="1"/>
    </xf>
    <xf numFmtId="0" fontId="9" fillId="0" borderId="6" xfId="5" applyFont="1" applyFill="1" applyBorder="1" applyAlignment="1" applyProtection="1">
      <alignment horizontal="center" vertical="center" wrapText="1"/>
    </xf>
    <xf numFmtId="0" fontId="9" fillId="0" borderId="2" xfId="5" applyFont="1" applyFill="1" applyBorder="1" applyAlignment="1" applyProtection="1">
      <alignment horizontal="center" vertical="center" wrapText="1"/>
    </xf>
    <xf numFmtId="164" fontId="15" fillId="0" borderId="1" xfId="1" applyNumberFormat="1" applyFont="1" applyBorder="1" applyAlignment="1">
      <alignment horizontal="center" vertical="center"/>
    </xf>
    <xf numFmtId="0" fontId="15" fillId="0" borderId="1" xfId="1" applyFont="1" applyBorder="1" applyAlignment="1">
      <alignment horizontal="center" vertical="center"/>
    </xf>
    <xf numFmtId="0" fontId="4" fillId="0" borderId="6"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164" fontId="49" fillId="0" borderId="15" xfId="5" applyNumberFormat="1" applyFont="1" applyFill="1" applyBorder="1" applyAlignment="1" applyProtection="1">
      <alignment horizontal="center" vertical="center" wrapText="1"/>
    </xf>
    <xf numFmtId="164" fontId="49" fillId="0" borderId="2" xfId="5" applyNumberFormat="1" applyFont="1" applyFill="1" applyBorder="1" applyAlignment="1" applyProtection="1">
      <alignment horizontal="center" vertical="center" wrapText="1"/>
    </xf>
    <xf numFmtId="9" fontId="9" fillId="0" borderId="6" xfId="4" applyFont="1" applyFill="1" applyBorder="1" applyAlignment="1" applyProtection="1">
      <alignment horizontal="center" vertical="center" wrapText="1"/>
    </xf>
    <xf numFmtId="9" fontId="9" fillId="0" borderId="2" xfId="4" applyFont="1" applyFill="1" applyBorder="1" applyAlignment="1" applyProtection="1">
      <alignment horizontal="center" vertical="center" wrapText="1"/>
    </xf>
    <xf numFmtId="0" fontId="28" fillId="0" borderId="5" xfId="0" applyFont="1" applyBorder="1" applyAlignment="1">
      <alignment horizontal="right" vertical="center" wrapText="1"/>
    </xf>
    <xf numFmtId="0" fontId="28" fillId="0" borderId="13" xfId="0" applyFont="1" applyBorder="1" applyAlignment="1">
      <alignment horizontal="right" vertical="center" wrapText="1"/>
    </xf>
    <xf numFmtId="0" fontId="28" fillId="0" borderId="4" xfId="0" applyFont="1" applyBorder="1" applyAlignment="1">
      <alignment horizontal="right"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43" fontId="12" fillId="0" borderId="5" xfId="6" applyFont="1" applyBorder="1" applyAlignment="1">
      <alignment horizontal="right" vertical="center" wrapText="1"/>
    </xf>
    <xf numFmtId="43" fontId="12" fillId="0" borderId="13" xfId="6" applyFont="1" applyBorder="1" applyAlignment="1">
      <alignment horizontal="right" vertical="center" wrapText="1"/>
    </xf>
    <xf numFmtId="43" fontId="12" fillId="0" borderId="4" xfId="6" applyFont="1" applyBorder="1" applyAlignment="1">
      <alignment horizontal="right" vertical="center" wrapText="1"/>
    </xf>
    <xf numFmtId="0" fontId="27" fillId="0" borderId="1" xfId="0" applyFont="1" applyBorder="1" applyAlignment="1">
      <alignment horizontal="center" vertical="center" wrapText="1"/>
    </xf>
    <xf numFmtId="0" fontId="9" fillId="0" borderId="1" xfId="1" applyFont="1" applyFill="1" applyBorder="1" applyAlignment="1">
      <alignment horizontal="justify" vertical="center" wrapText="1"/>
    </xf>
    <xf numFmtId="0" fontId="9" fillId="0" borderId="1" xfId="1" applyFont="1" applyFill="1" applyBorder="1" applyAlignment="1">
      <alignment horizontal="justify" vertical="center"/>
    </xf>
    <xf numFmtId="9" fontId="9" fillId="0" borderId="1" xfId="4" applyFont="1" applyFill="1" applyBorder="1" applyAlignment="1">
      <alignment horizontal="center" vertical="center" wrapText="1"/>
    </xf>
    <xf numFmtId="9" fontId="9" fillId="0" borderId="15" xfId="5" applyNumberFormat="1" applyFont="1" applyFill="1" applyBorder="1" applyAlignment="1" applyProtection="1">
      <alignment horizontal="center" vertical="center" wrapText="1"/>
    </xf>
    <xf numFmtId="9" fontId="9" fillId="0" borderId="2" xfId="5" applyNumberFormat="1" applyFont="1" applyFill="1" applyBorder="1" applyAlignment="1" applyProtection="1">
      <alignment horizontal="center" vertical="center" wrapText="1"/>
    </xf>
    <xf numFmtId="0" fontId="49" fillId="0" borderId="15" xfId="5" applyFont="1" applyFill="1" applyBorder="1" applyAlignment="1" applyProtection="1">
      <alignment horizontal="center" vertical="center" wrapText="1"/>
    </xf>
    <xf numFmtId="0" fontId="49" fillId="0" borderId="2" xfId="5" applyFont="1" applyFill="1" applyBorder="1" applyAlignment="1" applyProtection="1">
      <alignment horizontal="center" vertical="center" wrapText="1"/>
    </xf>
    <xf numFmtId="164" fontId="9" fillId="0" borderId="15" xfId="5" applyNumberFormat="1" applyFont="1" applyFill="1" applyBorder="1" applyAlignment="1" applyProtection="1">
      <alignment horizontal="center" vertical="center" wrapText="1"/>
    </xf>
    <xf numFmtId="0" fontId="1" fillId="14" borderId="1" xfId="1" applyFont="1" applyFill="1" applyBorder="1" applyAlignment="1">
      <alignment horizontal="center" vertical="center" wrapText="1"/>
    </xf>
    <xf numFmtId="0" fontId="4" fillId="0" borderId="6"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6"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1" fillId="4" borderId="1" xfId="1" applyFont="1" applyFill="1" applyBorder="1" applyAlignment="1">
      <alignment horizontal="center" vertical="center"/>
    </xf>
    <xf numFmtId="0" fontId="48" fillId="4" borderId="1" xfId="1" applyFont="1" applyFill="1" applyBorder="1" applyAlignment="1">
      <alignment horizontal="center" vertical="center" wrapText="1"/>
    </xf>
    <xf numFmtId="0" fontId="51" fillId="16" borderId="7" xfId="1" applyFont="1" applyFill="1" applyBorder="1" applyAlignment="1">
      <alignment horizontal="center" vertical="center" textRotation="90" wrapText="1"/>
    </xf>
    <xf numFmtId="0" fontId="51" fillId="16" borderId="12" xfId="1" applyFont="1" applyFill="1" applyBorder="1" applyAlignment="1">
      <alignment horizontal="center" vertical="center" textRotation="90" wrapText="1"/>
    </xf>
    <xf numFmtId="0" fontId="1" fillId="4" borderId="6" xfId="1" applyFont="1" applyFill="1" applyBorder="1" applyAlignment="1">
      <alignment horizontal="center" vertical="center"/>
    </xf>
    <xf numFmtId="0" fontId="1" fillId="4" borderId="2" xfId="1" applyFont="1" applyFill="1" applyBorder="1" applyAlignment="1">
      <alignment horizontal="center" vertical="center"/>
    </xf>
    <xf numFmtId="0" fontId="1" fillId="4" borderId="6" xfId="1" applyFont="1" applyFill="1" applyBorder="1" applyAlignment="1">
      <alignment horizontal="center" vertical="center" wrapText="1"/>
    </xf>
    <xf numFmtId="0" fontId="1" fillId="4" borderId="2" xfId="1" applyFont="1" applyFill="1" applyBorder="1" applyAlignment="1">
      <alignment horizontal="center" vertical="center" wrapText="1"/>
    </xf>
    <xf numFmtId="0" fontId="1" fillId="4" borderId="7"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4" xfId="0" applyFont="1" applyFill="1" applyBorder="1" applyAlignment="1">
      <alignment horizontal="center" vertical="center" wrapText="1"/>
    </xf>
    <xf numFmtId="14" fontId="4" fillId="0" borderId="6" xfId="1" applyNumberFormat="1" applyFont="1" applyFill="1" applyBorder="1" applyAlignment="1">
      <alignment horizontal="center" vertical="center" wrapText="1"/>
    </xf>
    <xf numFmtId="14" fontId="4" fillId="0" borderId="2" xfId="1" applyNumberFormat="1" applyFont="1" applyFill="1" applyBorder="1" applyAlignment="1">
      <alignment horizontal="center" vertical="center" wrapText="1"/>
    </xf>
    <xf numFmtId="0" fontId="9" fillId="0" borderId="15" xfId="5" applyFont="1" applyFill="1" applyBorder="1" applyAlignment="1">
      <alignment horizontal="center" vertical="center" wrapText="1" readingOrder="1"/>
    </xf>
    <xf numFmtId="9" fontId="9" fillId="0" borderId="6" xfId="1" applyNumberFormat="1" applyFont="1" applyBorder="1" applyAlignment="1">
      <alignment horizontal="center" vertical="center"/>
    </xf>
    <xf numFmtId="9" fontId="9" fillId="0" borderId="15" xfId="1" applyNumberFormat="1" applyFont="1" applyBorder="1" applyAlignment="1">
      <alignment horizontal="center" vertical="center"/>
    </xf>
    <xf numFmtId="9" fontId="9" fillId="0" borderId="2" xfId="1" applyNumberFormat="1" applyFont="1" applyBorder="1" applyAlignment="1">
      <alignment horizontal="center" vertical="center"/>
    </xf>
    <xf numFmtId="0" fontId="46" fillId="0" borderId="17" xfId="0" applyFont="1" applyBorder="1" applyAlignment="1">
      <alignment horizontal="center"/>
    </xf>
    <xf numFmtId="0" fontId="46" fillId="0" borderId="10" xfId="0" applyFont="1" applyBorder="1" applyAlignment="1">
      <alignment horizontal="center"/>
    </xf>
    <xf numFmtId="0" fontId="46" fillId="0" borderId="11" xfId="0" applyFont="1" applyBorder="1" applyAlignment="1">
      <alignment horizontal="center"/>
    </xf>
    <xf numFmtId="0" fontId="46" fillId="0" borderId="1" xfId="0" applyFont="1" applyBorder="1" applyAlignment="1">
      <alignment horizont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47" fillId="9" borderId="1" xfId="1" applyFont="1" applyFill="1" applyBorder="1" applyAlignment="1">
      <alignment horizontal="center" vertical="center" wrapText="1"/>
    </xf>
    <xf numFmtId="0" fontId="1" fillId="4" borderId="16" xfId="1" applyFont="1" applyFill="1" applyBorder="1" applyAlignment="1">
      <alignment horizontal="center" vertical="center" wrapText="1"/>
    </xf>
    <xf numFmtId="0" fontId="1" fillId="14" borderId="1" xfId="1"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52" fillId="25" borderId="24" xfId="0" applyFont="1" applyFill="1" applyBorder="1" applyAlignment="1">
      <alignment horizontal="center" vertical="center"/>
    </xf>
    <xf numFmtId="0" fontId="52" fillId="25" borderId="25" xfId="0" applyFont="1" applyFill="1" applyBorder="1" applyAlignment="1">
      <alignment horizontal="center" vertical="center"/>
    </xf>
    <xf numFmtId="0" fontId="53" fillId="0" borderId="1" xfId="0" applyFont="1" applyBorder="1" applyAlignment="1">
      <alignment horizontal="left" vertical="center"/>
    </xf>
    <xf numFmtId="0" fontId="53" fillId="0" borderId="1" xfId="0" applyFont="1" applyBorder="1" applyAlignment="1">
      <alignment horizontal="left" vertical="center" wrapText="1"/>
    </xf>
    <xf numFmtId="0" fontId="53" fillId="0" borderId="1" xfId="0" applyFont="1" applyBorder="1" applyAlignment="1">
      <alignment horizontal="center" vertical="center" wrapText="1"/>
    </xf>
    <xf numFmtId="0" fontId="53" fillId="0" borderId="1" xfId="0" applyFont="1" applyBorder="1" applyAlignment="1">
      <alignment horizontal="center" vertical="center"/>
    </xf>
    <xf numFmtId="0" fontId="52" fillId="25" borderId="1" xfId="0" applyFont="1" applyFill="1" applyBorder="1" applyAlignment="1">
      <alignment horizontal="center" vertical="center"/>
    </xf>
    <xf numFmtId="0" fontId="53" fillId="0" borderId="4" xfId="0" applyFont="1" applyBorder="1" applyAlignment="1">
      <alignment horizontal="left" vertical="center" wrapText="1"/>
    </xf>
    <xf numFmtId="0" fontId="53" fillId="0" borderId="4" xfId="0" applyFont="1" applyBorder="1" applyAlignment="1">
      <alignment horizontal="left" vertical="center"/>
    </xf>
    <xf numFmtId="0" fontId="9" fillId="10" borderId="6" xfId="1" applyFont="1" applyFill="1" applyBorder="1" applyAlignment="1" applyProtection="1">
      <alignment horizontal="center" vertical="center" wrapText="1"/>
    </xf>
    <xf numFmtId="0" fontId="9" fillId="10" borderId="15" xfId="1" applyFont="1" applyFill="1" applyBorder="1" applyAlignment="1" applyProtection="1">
      <alignment horizontal="center" vertical="center" wrapText="1"/>
    </xf>
    <xf numFmtId="0" fontId="9" fillId="10" borderId="2" xfId="1" applyFont="1" applyFill="1" applyBorder="1" applyAlignment="1" applyProtection="1">
      <alignment horizontal="center" vertical="center" wrapText="1"/>
    </xf>
    <xf numFmtId="0" fontId="9" fillId="29" borderId="6" xfId="5" applyFont="1" applyFill="1" applyBorder="1" applyAlignment="1" applyProtection="1">
      <alignment horizontal="center" vertical="center" wrapText="1"/>
    </xf>
    <xf numFmtId="0" fontId="9" fillId="29" borderId="15" xfId="5" applyFont="1" applyFill="1" applyBorder="1" applyAlignment="1" applyProtection="1">
      <alignment horizontal="center" vertical="center" wrapText="1"/>
    </xf>
    <xf numFmtId="0" fontId="9" fillId="29" borderId="2" xfId="5" applyFont="1" applyFill="1" applyBorder="1" applyAlignment="1" applyProtection="1">
      <alignment horizontal="center" vertical="center" wrapText="1"/>
    </xf>
    <xf numFmtId="0" fontId="9" fillId="26" borderId="1" xfId="5" applyFont="1" applyFill="1" applyBorder="1" applyAlignment="1" applyProtection="1">
      <alignment horizontal="center" vertical="center" wrapText="1"/>
    </xf>
    <xf numFmtId="0" fontId="9" fillId="0" borderId="6"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26" borderId="6" xfId="5" applyFont="1" applyFill="1" applyBorder="1" applyAlignment="1" applyProtection="1">
      <alignment horizontal="center" vertical="center" wrapText="1"/>
    </xf>
    <xf numFmtId="0" fontId="9" fillId="26" borderId="15" xfId="5" applyFont="1" applyFill="1" applyBorder="1" applyAlignment="1" applyProtection="1">
      <alignment horizontal="center" vertical="center" wrapText="1"/>
    </xf>
    <xf numFmtId="0" fontId="9" fillId="26" borderId="2" xfId="5" applyFont="1" applyFill="1" applyBorder="1" applyAlignment="1" applyProtection="1">
      <alignment horizontal="center" vertical="center" wrapText="1"/>
    </xf>
    <xf numFmtId="164" fontId="9" fillId="0" borderId="6" xfId="5" applyNumberFormat="1" applyFont="1" applyFill="1" applyBorder="1" applyAlignment="1" applyProtection="1">
      <alignment horizontal="center" vertical="center" wrapText="1"/>
    </xf>
    <xf numFmtId="9" fontId="9" fillId="0" borderId="6" xfId="5" applyNumberFormat="1" applyFont="1" applyFill="1" applyBorder="1" applyAlignment="1" applyProtection="1">
      <alignment horizontal="center" vertical="center" wrapText="1"/>
    </xf>
    <xf numFmtId="165" fontId="9" fillId="0" borderId="6" xfId="1" applyNumberFormat="1" applyFont="1" applyFill="1" applyBorder="1" applyAlignment="1">
      <alignment horizontal="center" vertical="center" wrapText="1"/>
    </xf>
    <xf numFmtId="165" fontId="9" fillId="0" borderId="2" xfId="1" applyNumberFormat="1" applyFont="1" applyFill="1" applyBorder="1" applyAlignment="1">
      <alignment horizontal="center" vertical="center" wrapText="1"/>
    </xf>
    <xf numFmtId="9" fontId="9" fillId="0" borderId="1" xfId="5" applyNumberFormat="1" applyFont="1" applyFill="1" applyBorder="1" applyAlignment="1" applyProtection="1">
      <alignment horizontal="center" vertical="center" wrapText="1"/>
    </xf>
    <xf numFmtId="164" fontId="9" fillId="0" borderId="2" xfId="5" applyNumberFormat="1" applyFont="1" applyFill="1" applyBorder="1" applyAlignment="1" applyProtection="1">
      <alignment horizontal="center" vertical="center" wrapText="1"/>
    </xf>
    <xf numFmtId="0" fontId="9" fillId="0" borderId="6"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10" borderId="1" xfId="5" applyFont="1" applyFill="1" applyBorder="1" applyAlignment="1">
      <alignment horizontal="center" vertical="center" wrapText="1" readingOrder="1"/>
    </xf>
    <xf numFmtId="0" fontId="9" fillId="10" borderId="1" xfId="5" applyFont="1" applyFill="1" applyBorder="1" applyAlignment="1" applyProtection="1">
      <alignment horizontal="center" vertical="center" wrapText="1"/>
    </xf>
    <xf numFmtId="9" fontId="9" fillId="10" borderId="1" xfId="5" applyNumberFormat="1" applyFont="1" applyFill="1" applyBorder="1" applyAlignment="1" applyProtection="1">
      <alignment horizontal="center" vertical="center" wrapText="1"/>
    </xf>
    <xf numFmtId="164" fontId="9" fillId="0" borderId="1" xfId="5" applyNumberFormat="1" applyFont="1" applyFill="1" applyBorder="1" applyAlignment="1" applyProtection="1">
      <alignment horizontal="center" vertical="center" wrapText="1"/>
    </xf>
    <xf numFmtId="0" fontId="9" fillId="0" borderId="15" xfId="5" applyFont="1" applyFill="1" applyBorder="1" applyAlignment="1">
      <alignment horizontal="center" vertical="center" wrapText="1"/>
    </xf>
    <xf numFmtId="0" fontId="9" fillId="0" borderId="6" xfId="1" applyFont="1" applyFill="1" applyBorder="1" applyAlignment="1">
      <alignment horizontal="left" vertical="center" wrapText="1"/>
    </xf>
    <xf numFmtId="0" fontId="9" fillId="0" borderId="2" xfId="1" applyFont="1" applyFill="1" applyBorder="1" applyAlignment="1">
      <alignment horizontal="left" vertical="center" wrapText="1"/>
    </xf>
    <xf numFmtId="14" fontId="9" fillId="0" borderId="6" xfId="1" applyNumberFormat="1" applyFont="1" applyFill="1" applyBorder="1" applyAlignment="1">
      <alignment horizontal="center" vertical="center" wrapText="1"/>
    </xf>
    <xf numFmtId="14" fontId="9" fillId="0" borderId="2" xfId="1" applyNumberFormat="1" applyFont="1" applyFill="1" applyBorder="1" applyAlignment="1">
      <alignment horizontal="center" vertical="center" wrapText="1"/>
    </xf>
    <xf numFmtId="14" fontId="9" fillId="0" borderId="1" xfId="1" applyNumberFormat="1" applyFont="1" applyFill="1" applyBorder="1" applyAlignment="1">
      <alignment horizontal="center" vertical="center" wrapText="1"/>
    </xf>
    <xf numFmtId="0" fontId="9" fillId="0" borderId="1" xfId="1" applyFont="1" applyFill="1" applyBorder="1" applyAlignment="1">
      <alignment horizontal="left" vertical="center" wrapText="1"/>
    </xf>
    <xf numFmtId="0" fontId="9" fillId="0" borderId="5" xfId="5" applyFont="1" applyFill="1" applyBorder="1" applyAlignment="1" applyProtection="1">
      <alignment horizontal="center" vertical="center" wrapText="1"/>
    </xf>
    <xf numFmtId="0" fontId="1" fillId="18" borderId="1" xfId="1" applyFont="1" applyFill="1" applyBorder="1" applyAlignment="1">
      <alignment horizontal="center" vertical="center" wrapText="1"/>
    </xf>
    <xf numFmtId="0" fontId="9" fillId="0" borderId="14" xfId="5" applyFont="1" applyFill="1" applyBorder="1" applyAlignment="1" applyProtection="1">
      <alignment horizontal="center" vertical="center" wrapText="1"/>
    </xf>
    <xf numFmtId="0" fontId="1" fillId="4" borderId="15" xfId="1" applyFont="1" applyFill="1" applyBorder="1" applyAlignment="1">
      <alignment horizontal="center" vertical="center" wrapText="1"/>
    </xf>
    <xf numFmtId="0" fontId="51" fillId="26" borderId="7" xfId="1" applyFont="1" applyFill="1" applyBorder="1" applyAlignment="1">
      <alignment horizontal="center" vertical="center" textRotation="90" wrapText="1"/>
    </xf>
    <xf numFmtId="0" fontId="51" fillId="26" borderId="12" xfId="1" applyFont="1" applyFill="1" applyBorder="1" applyAlignment="1">
      <alignment horizontal="center" vertical="center" textRotation="90" wrapText="1"/>
    </xf>
    <xf numFmtId="0" fontId="9" fillId="10" borderId="6" xfId="5" applyFont="1" applyFill="1" applyBorder="1" applyAlignment="1" applyProtection="1">
      <alignment horizontal="center" vertical="center" wrapText="1"/>
    </xf>
    <xf numFmtId="0" fontId="9" fillId="10" borderId="15" xfId="5" applyFont="1" applyFill="1" applyBorder="1" applyAlignment="1" applyProtection="1">
      <alignment horizontal="center" vertical="center" wrapText="1"/>
    </xf>
    <xf numFmtId="0" fontId="9" fillId="10" borderId="2" xfId="5" applyFont="1" applyFill="1" applyBorder="1" applyAlignment="1" applyProtection="1">
      <alignment horizontal="center" vertical="center" wrapText="1"/>
    </xf>
    <xf numFmtId="0" fontId="9" fillId="10" borderId="6" xfId="5" applyFont="1" applyFill="1" applyBorder="1" applyAlignment="1">
      <alignment horizontal="center" vertical="center" wrapText="1" readingOrder="1"/>
    </xf>
    <xf numFmtId="0" fontId="9" fillId="10" borderId="15" xfId="5" applyFont="1" applyFill="1" applyBorder="1" applyAlignment="1">
      <alignment horizontal="center" vertical="center" wrapText="1" readingOrder="1"/>
    </xf>
    <xf numFmtId="0" fontId="9" fillId="10" borderId="2" xfId="5" applyFont="1" applyFill="1" applyBorder="1" applyAlignment="1">
      <alignment horizontal="center" vertical="center" wrapText="1" readingOrder="1"/>
    </xf>
    <xf numFmtId="0" fontId="51" fillId="26" borderId="6" xfId="1" applyFont="1" applyFill="1" applyBorder="1" applyAlignment="1">
      <alignment horizontal="center" vertical="center" textRotation="90" wrapText="1"/>
    </xf>
    <xf numFmtId="0" fontId="51" fillId="26" borderId="15" xfId="1" applyFont="1" applyFill="1" applyBorder="1" applyAlignment="1">
      <alignment horizontal="center" vertical="center" textRotation="90" wrapText="1"/>
    </xf>
    <xf numFmtId="0" fontId="51" fillId="26" borderId="2" xfId="1" applyFont="1" applyFill="1" applyBorder="1" applyAlignment="1">
      <alignment horizontal="center" vertical="center" textRotation="90" wrapText="1"/>
    </xf>
    <xf numFmtId="0" fontId="51" fillId="26" borderId="16" xfId="1" applyFont="1" applyFill="1" applyBorder="1" applyAlignment="1">
      <alignment horizontal="center" vertical="center" textRotation="90" wrapText="1"/>
    </xf>
    <xf numFmtId="0" fontId="51" fillId="26" borderId="0" xfId="1" applyFont="1" applyFill="1" applyBorder="1" applyAlignment="1">
      <alignment horizontal="center" vertical="center" textRotation="90" wrapText="1"/>
    </xf>
    <xf numFmtId="0" fontId="51" fillId="26" borderId="25" xfId="1" applyFont="1" applyFill="1" applyBorder="1" applyAlignment="1">
      <alignment horizontal="center" vertical="center" textRotation="90" wrapText="1"/>
    </xf>
    <xf numFmtId="0" fontId="51" fillId="26" borderId="6" xfId="1" applyFont="1" applyFill="1" applyBorder="1" applyAlignment="1">
      <alignment horizontal="center" vertical="center" textRotation="255" wrapText="1"/>
    </xf>
    <xf numFmtId="0" fontId="51" fillId="26" borderId="15" xfId="1" applyFont="1" applyFill="1" applyBorder="1" applyAlignment="1">
      <alignment horizontal="center" vertical="center" textRotation="255" wrapText="1"/>
    </xf>
    <xf numFmtId="0" fontId="51" fillId="26" borderId="2" xfId="1" applyFont="1" applyFill="1" applyBorder="1" applyAlignment="1">
      <alignment horizontal="center" vertical="center" textRotation="255" wrapText="1"/>
    </xf>
    <xf numFmtId="0" fontId="51" fillId="26" borderId="7" xfId="1" applyFont="1" applyFill="1" applyBorder="1" applyAlignment="1">
      <alignment horizontal="center" vertical="center" textRotation="255" wrapText="1"/>
    </xf>
    <xf numFmtId="0" fontId="51" fillId="26" borderId="12" xfId="1" applyFont="1" applyFill="1" applyBorder="1" applyAlignment="1">
      <alignment horizontal="center" vertical="center" textRotation="255" wrapText="1"/>
    </xf>
    <xf numFmtId="0" fontId="51" fillId="26" borderId="23" xfId="1" applyFont="1" applyFill="1" applyBorder="1" applyAlignment="1">
      <alignment horizontal="center" vertical="center" textRotation="255" wrapText="1"/>
    </xf>
    <xf numFmtId="0" fontId="51" fillId="26" borderId="6" xfId="1" applyFont="1" applyFill="1" applyBorder="1" applyAlignment="1">
      <alignment horizontal="center" vertical="center" textRotation="255"/>
    </xf>
    <xf numFmtId="0" fontId="51" fillId="26" borderId="2" xfId="1" applyFont="1" applyFill="1" applyBorder="1" applyAlignment="1">
      <alignment horizontal="center" vertical="center" textRotation="255"/>
    </xf>
    <xf numFmtId="0" fontId="51" fillId="26" borderId="15" xfId="1" applyFont="1" applyFill="1" applyBorder="1" applyAlignment="1">
      <alignment horizontal="center" vertical="center" textRotation="255"/>
    </xf>
    <xf numFmtId="0" fontId="1" fillId="3" borderId="5"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7" fillId="11" borderId="1" xfId="1" applyFont="1" applyFill="1" applyBorder="1" applyAlignment="1">
      <alignment horizontal="center" vertical="center" wrapText="1"/>
    </xf>
    <xf numFmtId="0" fontId="8" fillId="0" borderId="0" xfId="1" applyFont="1" applyFill="1" applyBorder="1" applyAlignment="1">
      <alignment horizontal="center" vertical="center"/>
    </xf>
    <xf numFmtId="0" fontId="1" fillId="12" borderId="1" xfId="1" applyFont="1" applyFill="1" applyBorder="1" applyAlignment="1">
      <alignment horizontal="center" vertical="center" wrapText="1"/>
    </xf>
    <xf numFmtId="0" fontId="8" fillId="15" borderId="6" xfId="1" applyFont="1" applyFill="1" applyBorder="1" applyAlignment="1">
      <alignment horizontal="center" vertical="center" textRotation="90" wrapText="1"/>
    </xf>
    <xf numFmtId="0" fontId="8" fillId="15" borderId="2" xfId="1" applyFont="1" applyFill="1" applyBorder="1" applyAlignment="1">
      <alignment horizontal="center" vertical="center" textRotation="90" wrapText="1"/>
    </xf>
    <xf numFmtId="0" fontId="8" fillId="15" borderId="6" xfId="1" applyFont="1" applyFill="1" applyBorder="1" applyAlignment="1">
      <alignment horizontal="center" vertical="center" wrapText="1"/>
    </xf>
    <xf numFmtId="0" fontId="8" fillId="15" borderId="15" xfId="1" applyFont="1" applyFill="1" applyBorder="1" applyAlignment="1">
      <alignment horizontal="center" vertical="center" wrapText="1"/>
    </xf>
    <xf numFmtId="0" fontId="8" fillId="15" borderId="2" xfId="1" applyFont="1" applyFill="1" applyBorder="1" applyAlignment="1">
      <alignment horizontal="center" vertical="center" wrapText="1"/>
    </xf>
    <xf numFmtId="0" fontId="5" fillId="15" borderId="5" xfId="1" applyFont="1" applyFill="1" applyBorder="1" applyAlignment="1">
      <alignment horizontal="center" vertical="center" wrapText="1"/>
    </xf>
    <xf numFmtId="0" fontId="5" fillId="15" borderId="4" xfId="1" applyFont="1" applyFill="1" applyBorder="1" applyAlignment="1">
      <alignment horizontal="center" vertical="center" wrapText="1"/>
    </xf>
    <xf numFmtId="0" fontId="8" fillId="18" borderId="6" xfId="1" applyFont="1" applyFill="1" applyBorder="1" applyAlignment="1">
      <alignment horizontal="center" vertical="center" wrapText="1"/>
    </xf>
    <xf numFmtId="0" fontId="8" fillId="18" borderId="2" xfId="1" applyFont="1" applyFill="1" applyBorder="1" applyAlignment="1">
      <alignment horizontal="center" vertical="center" wrapText="1"/>
    </xf>
    <xf numFmtId="0" fontId="8" fillId="19" borderId="6" xfId="1" applyFont="1" applyFill="1" applyBorder="1" applyAlignment="1">
      <alignment horizontal="center" vertical="center" wrapText="1"/>
    </xf>
    <xf numFmtId="0" fontId="8" fillId="19" borderId="2" xfId="1" applyFont="1" applyFill="1" applyBorder="1" applyAlignment="1">
      <alignment horizontal="center" vertical="center" wrapText="1"/>
    </xf>
    <xf numFmtId="0" fontId="19" fillId="13" borderId="6" xfId="2" applyFont="1" applyFill="1" applyBorder="1" applyAlignment="1">
      <alignment horizontal="center" vertical="center"/>
    </xf>
    <xf numFmtId="0" fontId="19" fillId="13" borderId="15" xfId="2" applyFont="1" applyFill="1" applyBorder="1" applyAlignment="1">
      <alignment horizontal="center" vertical="center"/>
    </xf>
    <xf numFmtId="0" fontId="19" fillId="13" borderId="2" xfId="2" applyFont="1" applyFill="1" applyBorder="1" applyAlignment="1">
      <alignment horizontal="center" vertical="center"/>
    </xf>
    <xf numFmtId="0" fontId="8" fillId="15" borderId="1" xfId="1" applyFont="1" applyFill="1" applyBorder="1" applyAlignment="1">
      <alignment horizontal="center" vertical="center" textRotation="90" wrapText="1"/>
    </xf>
    <xf numFmtId="0" fontId="42" fillId="20" borderId="6" xfId="1" applyFont="1" applyFill="1" applyBorder="1" applyAlignment="1">
      <alignment horizontal="center" vertical="center" wrapText="1"/>
    </xf>
    <xf numFmtId="0" fontId="42" fillId="20" borderId="2" xfId="1" applyFont="1" applyFill="1" applyBorder="1" applyAlignment="1">
      <alignment horizontal="center" vertical="center" wrapText="1"/>
    </xf>
    <xf numFmtId="0" fontId="38" fillId="10" borderId="6" xfId="0" applyFont="1" applyFill="1" applyBorder="1" applyAlignment="1">
      <alignment horizontal="left" vertical="center" wrapText="1"/>
    </xf>
    <xf numFmtId="0" fontId="38" fillId="10" borderId="2" xfId="0" applyFont="1" applyFill="1" applyBorder="1" applyAlignment="1">
      <alignment horizontal="left" vertical="center" wrapText="1"/>
    </xf>
    <xf numFmtId="0" fontId="19" fillId="10" borderId="6" xfId="0" applyFont="1" applyFill="1" applyBorder="1" applyAlignment="1">
      <alignment horizontal="center" vertical="center"/>
    </xf>
    <xf numFmtId="0" fontId="19" fillId="10" borderId="2" xfId="0" applyFont="1" applyFill="1" applyBorder="1" applyAlignment="1">
      <alignment horizontal="center" vertical="center"/>
    </xf>
    <xf numFmtId="0" fontId="19" fillId="13" borderId="5" xfId="0" applyFont="1" applyFill="1" applyBorder="1" applyAlignment="1">
      <alignment horizontal="center" vertical="center"/>
    </xf>
    <xf numFmtId="0" fontId="19" fillId="13" borderId="13" xfId="0" applyFont="1" applyFill="1" applyBorder="1" applyAlignment="1">
      <alignment horizontal="center" vertical="center"/>
    </xf>
    <xf numFmtId="0" fontId="19" fillId="13" borderId="4" xfId="0" applyFont="1" applyFill="1" applyBorder="1" applyAlignment="1">
      <alignment horizontal="center" vertical="center"/>
    </xf>
    <xf numFmtId="0" fontId="8" fillId="13" borderId="6" xfId="1" applyFont="1" applyFill="1" applyBorder="1" applyAlignment="1">
      <alignment horizontal="center" vertical="center" wrapText="1"/>
    </xf>
    <xf numFmtId="0" fontId="8" fillId="13" borderId="15" xfId="1" applyFont="1" applyFill="1" applyBorder="1" applyAlignment="1">
      <alignment horizontal="center" vertical="center" wrapText="1"/>
    </xf>
    <xf numFmtId="0" fontId="8" fillId="13" borderId="2"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16" borderId="1" xfId="1" applyFont="1" applyFill="1" applyBorder="1" applyAlignment="1">
      <alignment horizontal="center" vertical="center" wrapText="1"/>
    </xf>
    <xf numFmtId="0" fontId="30" fillId="10" borderId="6" xfId="0" applyFont="1" applyFill="1" applyBorder="1" applyAlignment="1">
      <alignment horizontal="left" vertical="center" wrapText="1"/>
    </xf>
    <xf numFmtId="0" fontId="30" fillId="10" borderId="2" xfId="0" applyFont="1" applyFill="1" applyBorder="1" applyAlignment="1">
      <alignment horizontal="left" vertical="center" wrapText="1"/>
    </xf>
    <xf numFmtId="0" fontId="25" fillId="10" borderId="6" xfId="0" applyFont="1" applyFill="1" applyBorder="1" applyAlignment="1">
      <alignment horizontal="justify" vertical="center" wrapText="1"/>
    </xf>
    <xf numFmtId="0" fontId="25" fillId="10" borderId="2" xfId="0" applyFont="1" applyFill="1" applyBorder="1" applyAlignment="1">
      <alignment horizontal="justify" vertical="center" wrapText="1"/>
    </xf>
    <xf numFmtId="0" fontId="8" fillId="0" borderId="6" xfId="1" applyFont="1" applyBorder="1" applyAlignment="1">
      <alignment horizontal="center" vertical="center" textRotation="90" wrapText="1"/>
    </xf>
    <xf numFmtId="0" fontId="8" fillId="0" borderId="2" xfId="1" applyFont="1" applyBorder="1" applyAlignment="1">
      <alignment horizontal="center" vertical="center" textRotation="90" wrapText="1"/>
    </xf>
    <xf numFmtId="0" fontId="8" fillId="0" borderId="6" xfId="1" applyFont="1" applyBorder="1" applyAlignment="1">
      <alignment horizontal="center" vertical="center" wrapText="1"/>
    </xf>
    <xf numFmtId="0" fontId="8" fillId="0" borderId="2" xfId="1" applyFont="1" applyBorder="1" applyAlignment="1">
      <alignment horizontal="center" vertical="center" wrapText="1"/>
    </xf>
    <xf numFmtId="0" fontId="19" fillId="13" borderId="6" xfId="0" applyFont="1" applyFill="1" applyBorder="1" applyAlignment="1">
      <alignment horizontal="center" vertical="center"/>
    </xf>
    <xf numFmtId="0" fontId="19" fillId="13" borderId="1" xfId="0" applyFont="1" applyFill="1" applyBorder="1" applyAlignment="1">
      <alignment horizontal="center" vertical="center"/>
    </xf>
    <xf numFmtId="0" fontId="35" fillId="13" borderId="6" xfId="0" applyFont="1" applyFill="1" applyBorder="1" applyAlignment="1">
      <alignment horizontal="center" vertical="center" wrapText="1"/>
    </xf>
    <xf numFmtId="0" fontId="35" fillId="13" borderId="15" xfId="0" applyFont="1" applyFill="1" applyBorder="1" applyAlignment="1">
      <alignment horizontal="center" vertical="center" wrapText="1"/>
    </xf>
    <xf numFmtId="0" fontId="35" fillId="13" borderId="2" xfId="0" applyFont="1" applyFill="1" applyBorder="1" applyAlignment="1">
      <alignment horizontal="center" vertical="center" wrapText="1"/>
    </xf>
    <xf numFmtId="0" fontId="26" fillId="13" borderId="6" xfId="0" applyFont="1" applyFill="1" applyBorder="1" applyAlignment="1">
      <alignment horizontal="center" vertical="center" wrapText="1"/>
    </xf>
    <xf numFmtId="0" fontId="26" fillId="13" borderId="15" xfId="0" applyFont="1" applyFill="1" applyBorder="1" applyAlignment="1">
      <alignment horizontal="center" vertical="center" wrapText="1"/>
    </xf>
    <xf numFmtId="0" fontId="26" fillId="13" borderId="2" xfId="0" applyFont="1" applyFill="1" applyBorder="1" applyAlignment="1">
      <alignment horizontal="center" vertical="center" wrapText="1"/>
    </xf>
    <xf numFmtId="0" fontId="19" fillId="17" borderId="6" xfId="0" applyFont="1" applyFill="1" applyBorder="1" applyAlignment="1">
      <alignment horizontal="center" vertical="center" wrapText="1"/>
    </xf>
    <xf numFmtId="0" fontId="19" fillId="17" borderId="15" xfId="0" applyFont="1" applyFill="1" applyBorder="1" applyAlignment="1">
      <alignment horizontal="center" vertical="center" wrapText="1"/>
    </xf>
    <xf numFmtId="0" fontId="19" fillId="17" borderId="2" xfId="0" applyFont="1" applyFill="1" applyBorder="1" applyAlignment="1">
      <alignment horizontal="center" vertical="center" wrapText="1"/>
    </xf>
    <xf numFmtId="0" fontId="25" fillId="10" borderId="6" xfId="0" applyFont="1" applyFill="1" applyBorder="1" applyAlignment="1">
      <alignment horizontal="left" vertical="center" wrapText="1"/>
    </xf>
    <xf numFmtId="0" fontId="25" fillId="10" borderId="2" xfId="0" applyFont="1" applyFill="1" applyBorder="1" applyAlignment="1">
      <alignment horizontal="left" vertical="center" wrapText="1"/>
    </xf>
    <xf numFmtId="0" fontId="30" fillId="0" borderId="6" xfId="0" applyFont="1" applyFill="1" applyBorder="1" applyAlignment="1">
      <alignment horizontal="justify" vertical="center" wrapText="1"/>
    </xf>
    <xf numFmtId="0" fontId="30" fillId="0" borderId="2" xfId="0" applyFont="1" applyFill="1" applyBorder="1" applyAlignment="1">
      <alignment horizontal="justify" vertical="center" wrapText="1"/>
    </xf>
    <xf numFmtId="0" fontId="30" fillId="10" borderId="6" xfId="0" applyFont="1" applyFill="1" applyBorder="1" applyAlignment="1">
      <alignment horizontal="justify" vertical="center" wrapText="1"/>
    </xf>
    <xf numFmtId="0" fontId="30" fillId="10" borderId="2" xfId="0" applyFont="1" applyFill="1" applyBorder="1" applyAlignment="1">
      <alignment horizontal="justify" vertical="center" wrapText="1"/>
    </xf>
    <xf numFmtId="0" fontId="8" fillId="13" borderId="1" xfId="1" applyFont="1" applyFill="1" applyBorder="1" applyAlignment="1">
      <alignment horizontal="center" vertical="center" wrapText="1"/>
    </xf>
    <xf numFmtId="0" fontId="5" fillId="15" borderId="1" xfId="1" applyFont="1" applyFill="1" applyBorder="1" applyAlignment="1">
      <alignment horizontal="center" vertical="center" wrapText="1"/>
    </xf>
    <xf numFmtId="0" fontId="35" fillId="13" borderId="8" xfId="0" applyFont="1" applyFill="1" applyBorder="1" applyAlignment="1">
      <alignment horizontal="center" vertical="center" wrapText="1"/>
    </xf>
    <xf numFmtId="0" fontId="35" fillId="13" borderId="14" xfId="0" applyFont="1" applyFill="1" applyBorder="1" applyAlignment="1">
      <alignment horizontal="center" vertical="center" wrapText="1"/>
    </xf>
    <xf numFmtId="0" fontId="8" fillId="0" borderId="4" xfId="1" applyFont="1" applyBorder="1" applyAlignment="1">
      <alignment horizontal="center" vertical="center" textRotation="90" wrapText="1"/>
    </xf>
    <xf numFmtId="0" fontId="8" fillId="0" borderId="1" xfId="1" applyFont="1" applyBorder="1" applyAlignment="1">
      <alignment horizontal="center" vertical="center" textRotation="90" wrapText="1"/>
    </xf>
    <xf numFmtId="0" fontId="8" fillId="18" borderId="1" xfId="1" applyFont="1" applyFill="1" applyBorder="1" applyAlignment="1">
      <alignment horizontal="center" vertical="center" wrapText="1"/>
    </xf>
    <xf numFmtId="0" fontId="42" fillId="20" borderId="1" xfId="1"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13" borderId="15"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33" fillId="10" borderId="6"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xf>
    <xf numFmtId="0" fontId="0" fillId="0" borderId="7" xfId="0" applyBorder="1" applyAlignment="1">
      <alignment horizontal="center"/>
    </xf>
    <xf numFmtId="0" fontId="19" fillId="10" borderId="6" xfId="0" applyFont="1" applyFill="1" applyBorder="1" applyAlignment="1">
      <alignment horizontal="justify" vertical="center"/>
    </xf>
    <xf numFmtId="0" fontId="19" fillId="10" borderId="2" xfId="0" applyFont="1" applyFill="1" applyBorder="1" applyAlignment="1">
      <alignment horizontal="justify" vertical="center"/>
    </xf>
    <xf numFmtId="0" fontId="19" fillId="10" borderId="6" xfId="0" applyFont="1" applyFill="1" applyBorder="1" applyAlignment="1">
      <alignment horizontal="left" vertical="center"/>
    </xf>
    <xf numFmtId="0" fontId="19" fillId="10" borderId="2" xfId="0" applyFont="1" applyFill="1" applyBorder="1" applyAlignment="1">
      <alignment horizontal="left" vertical="center"/>
    </xf>
    <xf numFmtId="0" fontId="23" fillId="0" borderId="0" xfId="1" applyFont="1" applyBorder="1" applyAlignment="1">
      <alignment horizontal="center" vertical="center"/>
    </xf>
    <xf numFmtId="0" fontId="23" fillId="0" borderId="0" xfId="0" applyFont="1" applyBorder="1" applyAlignment="1">
      <alignment horizontal="center" vertical="center" textRotation="180"/>
    </xf>
    <xf numFmtId="0" fontId="13" fillId="9" borderId="5" xfId="1" applyFont="1" applyFill="1" applyBorder="1" applyAlignment="1">
      <alignment horizontal="center" vertical="center"/>
    </xf>
    <xf numFmtId="0" fontId="13" fillId="9" borderId="13" xfId="1" applyFont="1" applyFill="1" applyBorder="1" applyAlignment="1">
      <alignment horizontal="center" vertical="center"/>
    </xf>
    <xf numFmtId="0" fontId="13" fillId="9" borderId="4" xfId="1" applyFont="1" applyFill="1" applyBorder="1" applyAlignment="1">
      <alignment horizontal="center" vertical="center"/>
    </xf>
    <xf numFmtId="0" fontId="13" fillId="9" borderId="5" xfId="1" applyFont="1" applyFill="1" applyBorder="1" applyAlignment="1">
      <alignment horizontal="center"/>
    </xf>
    <xf numFmtId="0" fontId="13" fillId="9" borderId="13" xfId="1" applyFont="1" applyFill="1" applyBorder="1" applyAlignment="1">
      <alignment horizontal="center"/>
    </xf>
    <xf numFmtId="0" fontId="13" fillId="9" borderId="4" xfId="1" applyFont="1" applyFill="1" applyBorder="1" applyAlignment="1">
      <alignment horizontal="center"/>
    </xf>
    <xf numFmtId="0" fontId="32" fillId="10" borderId="6" xfId="0" applyFont="1" applyFill="1" applyBorder="1" applyAlignment="1">
      <alignment horizontal="left" vertical="center"/>
    </xf>
    <xf numFmtId="0" fontId="32" fillId="10" borderId="2" xfId="0" applyFont="1" applyFill="1" applyBorder="1" applyAlignment="1">
      <alignment horizontal="left" vertical="center"/>
    </xf>
    <xf numFmtId="0" fontId="34" fillId="10" borderId="6" xfId="0" applyFont="1" applyFill="1" applyBorder="1" applyAlignment="1">
      <alignment horizontal="justify" vertical="center" wrapText="1"/>
    </xf>
    <xf numFmtId="0" fontId="34" fillId="10" borderId="2" xfId="0" applyFont="1" applyFill="1" applyBorder="1" applyAlignment="1">
      <alignment horizontal="justify" vertical="center" wrapText="1"/>
    </xf>
    <xf numFmtId="0" fontId="31" fillId="10" borderId="6" xfId="0" applyFont="1" applyFill="1" applyBorder="1" applyAlignment="1">
      <alignment horizontal="justify" vertical="center" wrapText="1"/>
    </xf>
    <xf numFmtId="0" fontId="31" fillId="10" borderId="2" xfId="0" applyFont="1" applyFill="1" applyBorder="1" applyAlignment="1">
      <alignment horizontal="justify" vertical="center" wrapText="1"/>
    </xf>
    <xf numFmtId="0" fontId="31" fillId="0" borderId="6" xfId="0" applyFont="1" applyFill="1" applyBorder="1" applyAlignment="1">
      <alignment horizontal="justify" vertical="center" wrapText="1"/>
    </xf>
    <xf numFmtId="0" fontId="31" fillId="0" borderId="2" xfId="0" applyFont="1" applyFill="1" applyBorder="1" applyAlignment="1">
      <alignment horizontal="justify" vertical="center" wrapText="1"/>
    </xf>
    <xf numFmtId="0" fontId="31" fillId="10" borderId="6" xfId="0" applyFont="1" applyFill="1" applyBorder="1" applyAlignment="1">
      <alignment horizontal="left" vertical="center" wrapText="1"/>
    </xf>
    <xf numFmtId="0" fontId="31" fillId="10" borderId="2" xfId="0" applyFont="1" applyFill="1" applyBorder="1" applyAlignment="1">
      <alignment horizontal="left" vertical="center" wrapText="1"/>
    </xf>
    <xf numFmtId="0" fontId="36" fillId="13" borderId="6" xfId="0" applyFont="1" applyFill="1" applyBorder="1" applyAlignment="1">
      <alignment horizontal="center" vertical="center" wrapText="1"/>
    </xf>
    <xf numFmtId="0" fontId="36" fillId="13" borderId="15" xfId="0" applyFont="1" applyFill="1" applyBorder="1" applyAlignment="1">
      <alignment horizontal="center" vertical="center" wrapText="1"/>
    </xf>
    <xf numFmtId="0" fontId="36" fillId="13" borderId="2" xfId="0" applyFont="1" applyFill="1" applyBorder="1" applyAlignment="1">
      <alignment horizontal="center" vertical="center" wrapText="1"/>
    </xf>
    <xf numFmtId="0" fontId="4" fillId="13" borderId="5" xfId="1" applyFill="1" applyBorder="1" applyAlignment="1">
      <alignment horizontal="center" vertical="center" wrapText="1"/>
    </xf>
    <xf numFmtId="0" fontId="4" fillId="13" borderId="13" xfId="1" applyFill="1" applyBorder="1" applyAlignment="1">
      <alignment horizontal="center" vertical="center" wrapText="1"/>
    </xf>
    <xf numFmtId="0" fontId="4" fillId="13" borderId="4" xfId="1" applyFill="1" applyBorder="1" applyAlignment="1">
      <alignment horizontal="center" vertical="center" wrapText="1"/>
    </xf>
    <xf numFmtId="0" fontId="4" fillId="16" borderId="1" xfId="1" applyFill="1" applyBorder="1" applyAlignment="1">
      <alignment horizontal="center" vertical="center" wrapText="1"/>
    </xf>
    <xf numFmtId="0" fontId="4" fillId="18" borderId="1" xfId="1" applyFill="1" applyBorder="1" applyAlignment="1">
      <alignment horizontal="center" vertical="center" wrapText="1"/>
    </xf>
    <xf numFmtId="0" fontId="4" fillId="0" borderId="1" xfId="1" applyBorder="1" applyAlignment="1">
      <alignment horizontal="center" vertical="center"/>
    </xf>
    <xf numFmtId="0" fontId="4" fillId="0" borderId="1" xfId="1" applyBorder="1" applyAlignment="1">
      <alignment horizontal="center" vertical="center" wrapText="1"/>
    </xf>
    <xf numFmtId="0" fontId="19" fillId="0" borderId="1" xfId="0" applyFont="1" applyBorder="1" applyAlignment="1">
      <alignment horizontal="center"/>
    </xf>
    <xf numFmtId="0" fontId="13" fillId="9" borderId="1" xfId="1" applyFont="1" applyFill="1" applyBorder="1" applyAlignment="1">
      <alignment horizontal="center" vertical="center"/>
    </xf>
    <xf numFmtId="0" fontId="13" fillId="9" borderId="1" xfId="1" applyFont="1" applyFill="1" applyBorder="1" applyAlignment="1">
      <alignment horizontal="center"/>
    </xf>
    <xf numFmtId="0" fontId="14" fillId="0" borderId="1" xfId="1" applyFont="1" applyFill="1" applyBorder="1" applyAlignment="1">
      <alignment horizontal="center" vertical="center" wrapText="1"/>
    </xf>
    <xf numFmtId="0" fontId="24" fillId="0" borderId="0" xfId="0" applyFont="1" applyBorder="1" applyAlignment="1">
      <alignment horizontal="left" vertical="center"/>
    </xf>
    <xf numFmtId="0" fontId="2" fillId="0" borderId="0" xfId="1" applyFont="1" applyBorder="1" applyAlignment="1">
      <alignment horizontal="left" vertical="center" wrapText="1"/>
    </xf>
    <xf numFmtId="0" fontId="19" fillId="0" borderId="12" xfId="0" applyFont="1" applyBorder="1" applyAlignment="1">
      <alignment horizontal="center" vertical="center" textRotation="180"/>
    </xf>
    <xf numFmtId="0" fontId="4" fillId="0" borderId="1" xfId="1" applyBorder="1" applyAlignment="1">
      <alignment horizontal="justify" vertical="center" wrapText="1"/>
    </xf>
    <xf numFmtId="0" fontId="44" fillId="0" borderId="0" xfId="0" applyFont="1" applyAlignment="1">
      <alignment horizontal="center" vertical="center" wrapText="1"/>
    </xf>
    <xf numFmtId="0" fontId="26"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justify" vertical="center" wrapText="1"/>
    </xf>
    <xf numFmtId="0" fontId="9" fillId="0" borderId="6"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9" fillId="10" borderId="1" xfId="0" applyFont="1" applyFill="1" applyBorder="1" applyAlignment="1">
      <alignment horizontal="left" vertical="center" wrapText="1"/>
    </xf>
    <xf numFmtId="0" fontId="9" fillId="10" borderId="1" xfId="1" applyFont="1" applyFill="1" applyBorder="1" applyAlignment="1">
      <alignment horizontal="center" vertical="center"/>
    </xf>
    <xf numFmtId="0" fontId="9" fillId="10" borderId="1" xfId="1" applyFont="1" applyFill="1" applyBorder="1" applyAlignment="1">
      <alignment horizontal="center" vertical="center"/>
    </xf>
    <xf numFmtId="0" fontId="9" fillId="10" borderId="1" xfId="0" applyFont="1" applyFill="1" applyBorder="1" applyAlignment="1">
      <alignment horizontal="justify" vertical="center" wrapText="1"/>
    </xf>
    <xf numFmtId="164" fontId="9" fillId="26" borderId="1" xfId="5"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10" borderId="1" xfId="0" applyFont="1" applyFill="1" applyBorder="1" applyAlignment="1">
      <alignment vertical="center" wrapText="1"/>
    </xf>
    <xf numFmtId="164" fontId="9" fillId="0" borderId="1" xfId="5" applyNumberFormat="1" applyFont="1" applyFill="1" applyBorder="1" applyAlignment="1" applyProtection="1">
      <alignment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164" fontId="9" fillId="10" borderId="1" xfId="5" applyNumberFormat="1" applyFont="1" applyFill="1" applyBorder="1" applyAlignment="1" applyProtection="1">
      <alignment horizontal="center" vertical="center" wrapText="1"/>
    </xf>
    <xf numFmtId="0" fontId="9" fillId="0" borderId="1" xfId="0" applyFont="1" applyFill="1" applyBorder="1" applyAlignment="1">
      <alignment horizontal="left" vertical="top" wrapText="1"/>
    </xf>
    <xf numFmtId="0" fontId="9" fillId="0" borderId="1" xfId="0" applyFont="1" applyBorder="1" applyAlignment="1">
      <alignment vertical="center" wrapText="1"/>
    </xf>
  </cellXfs>
  <cellStyles count="7">
    <cellStyle name="Millares" xfId="6" builtinId="3"/>
    <cellStyle name="Normal" xfId="0" builtinId="0"/>
    <cellStyle name="Normal 2" xfId="1"/>
    <cellStyle name="Normal 2 2" xfId="5"/>
    <cellStyle name="Normal 4" xfId="2"/>
    <cellStyle name="Normal_Mapa de riesgo general (1)" xfId="3"/>
    <cellStyle name="Porcentaje" xfId="4" builtinId="5"/>
  </cellStyles>
  <dxfs count="998">
    <dxf>
      <fill>
        <patternFill>
          <bgColor rgb="FFFFFF00"/>
        </patternFill>
      </fill>
    </dxf>
    <dxf>
      <fill>
        <patternFill>
          <bgColor rgb="FFFFC000"/>
        </patternFill>
      </fill>
    </dxf>
    <dxf>
      <fill>
        <patternFill>
          <bgColor rgb="FFFF6600"/>
        </patternFill>
      </fill>
    </dxf>
    <dxf>
      <fill>
        <patternFill>
          <bgColor rgb="FFFF0000"/>
        </patternFill>
      </fill>
    </dxf>
    <dxf>
      <fill>
        <patternFill>
          <bgColor rgb="FFFFFF00"/>
        </patternFill>
      </fill>
    </dxf>
    <dxf>
      <fill>
        <patternFill>
          <bgColor rgb="FFFFC0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6600"/>
        </patternFill>
      </fill>
    </dxf>
    <dxf>
      <fill>
        <patternFill>
          <bgColor rgb="FFFF0000"/>
        </patternFill>
      </fill>
    </dxf>
    <dxf>
      <fill>
        <patternFill>
          <bgColor rgb="FF92D050"/>
        </patternFill>
      </fill>
    </dxf>
    <dxf>
      <fill>
        <patternFill>
          <bgColor rgb="FF00FF00"/>
        </patternFill>
      </fill>
    </dxf>
    <dxf>
      <fill>
        <patternFill>
          <bgColor rgb="FFFFFF66"/>
        </patternFill>
      </fill>
    </dxf>
    <dxf>
      <fill>
        <patternFill>
          <bgColor rgb="FFFFC000"/>
        </patternFill>
      </fill>
    </dxf>
    <dxf>
      <fill>
        <patternFill>
          <bgColor rgb="FFFF0000"/>
        </patternFill>
      </fill>
    </dxf>
    <dxf>
      <fill>
        <patternFill>
          <bgColor theme="6"/>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9" defaultPivotStyle="PivotStyleLight16"/>
  <colors>
    <mruColors>
      <color rgb="FFE7F6FF"/>
      <color rgb="FFF7FCFF"/>
      <color rgb="FF00FF00"/>
      <color rgb="FFCCFF99"/>
      <color rgb="FFE6D5F3"/>
      <color rgb="FFFFFF66"/>
      <color rgb="FFFF6600"/>
      <color rgb="FF339933"/>
      <color rgb="FF8D42C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443553</xdr:colOff>
      <xdr:row>0</xdr:row>
      <xdr:rowOff>19744</xdr:rowOff>
    </xdr:from>
    <xdr:to>
      <xdr:col>2</xdr:col>
      <xdr:colOff>1428814</xdr:colOff>
      <xdr:row>2</xdr:row>
      <xdr:rowOff>210244</xdr:rowOff>
    </xdr:to>
    <xdr:pic>
      <xdr:nvPicPr>
        <xdr:cNvPr id="3" name="Imagen 1">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8862" y="19744"/>
          <a:ext cx="985261" cy="927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443553</xdr:colOff>
      <xdr:row>0</xdr:row>
      <xdr:rowOff>19744</xdr:rowOff>
    </xdr:from>
    <xdr:to>
      <xdr:col>2</xdr:col>
      <xdr:colOff>1428814</xdr:colOff>
      <xdr:row>2</xdr:row>
      <xdr:rowOff>210244</xdr:rowOff>
    </xdr:to>
    <xdr:pic>
      <xdr:nvPicPr>
        <xdr:cNvPr id="2" name="Imagen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5078" y="19744"/>
          <a:ext cx="985261"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3175</xdr:rowOff>
    </xdr:from>
    <xdr:to>
      <xdr:col>2</xdr:col>
      <xdr:colOff>0</xdr:colOff>
      <xdr:row>3</xdr:row>
      <xdr:rowOff>438150</xdr:rowOff>
    </xdr:to>
    <xdr:cxnSp macro="">
      <xdr:nvCxnSpPr>
        <xdr:cNvPr id="4" name="2 Conector recto">
          <a:extLst>
            <a:ext uri="{FF2B5EF4-FFF2-40B4-BE49-F238E27FC236}">
              <a16:creationId xmlns="" xmlns:a16="http://schemas.microsoft.com/office/drawing/2014/main" id="{00000000-0008-0000-0400-000004000000}"/>
            </a:ext>
          </a:extLst>
        </xdr:cNvPr>
        <xdr:cNvCxnSpPr/>
      </xdr:nvCxnSpPr>
      <xdr:spPr>
        <a:xfrm>
          <a:off x="762000" y="46228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32</xdr:row>
      <xdr:rowOff>3175</xdr:rowOff>
    </xdr:from>
    <xdr:to>
      <xdr:col>2</xdr:col>
      <xdr:colOff>0</xdr:colOff>
      <xdr:row>33</xdr:row>
      <xdr:rowOff>438150</xdr:rowOff>
    </xdr:to>
    <xdr:cxnSp macro="">
      <xdr:nvCxnSpPr>
        <xdr:cNvPr id="39" name="2 Conector recto">
          <a:extLst>
            <a:ext uri="{FF2B5EF4-FFF2-40B4-BE49-F238E27FC236}">
              <a16:creationId xmlns="" xmlns:a16="http://schemas.microsoft.com/office/drawing/2014/main" id="{00000000-0008-0000-0400-000027000000}"/>
            </a:ext>
          </a:extLst>
        </xdr:cNvPr>
        <xdr:cNvCxnSpPr/>
      </xdr:nvCxnSpPr>
      <xdr:spPr>
        <a:xfrm>
          <a:off x="942975" y="841375"/>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47</xdr:row>
      <xdr:rowOff>3175</xdr:rowOff>
    </xdr:from>
    <xdr:to>
      <xdr:col>2</xdr:col>
      <xdr:colOff>0</xdr:colOff>
      <xdr:row>48</xdr:row>
      <xdr:rowOff>438150</xdr:rowOff>
    </xdr:to>
    <xdr:cxnSp macro="">
      <xdr:nvCxnSpPr>
        <xdr:cNvPr id="40" name="2 Conector recto">
          <a:extLst>
            <a:ext uri="{FF2B5EF4-FFF2-40B4-BE49-F238E27FC236}">
              <a16:creationId xmlns="" xmlns:a16="http://schemas.microsoft.com/office/drawing/2014/main" id="{00000000-0008-0000-0400-000028000000}"/>
            </a:ext>
          </a:extLst>
        </xdr:cNvPr>
        <xdr:cNvCxnSpPr/>
      </xdr:nvCxnSpPr>
      <xdr:spPr>
        <a:xfrm>
          <a:off x="942975" y="45847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62</xdr:row>
      <xdr:rowOff>3175</xdr:rowOff>
    </xdr:from>
    <xdr:to>
      <xdr:col>2</xdr:col>
      <xdr:colOff>0</xdr:colOff>
      <xdr:row>63</xdr:row>
      <xdr:rowOff>438150</xdr:rowOff>
    </xdr:to>
    <xdr:cxnSp macro="">
      <xdr:nvCxnSpPr>
        <xdr:cNvPr id="41" name="2 Conector recto">
          <a:extLst>
            <a:ext uri="{FF2B5EF4-FFF2-40B4-BE49-F238E27FC236}">
              <a16:creationId xmlns="" xmlns:a16="http://schemas.microsoft.com/office/drawing/2014/main" id="{00000000-0008-0000-0400-000029000000}"/>
            </a:ext>
          </a:extLst>
        </xdr:cNvPr>
        <xdr:cNvCxnSpPr/>
      </xdr:nvCxnSpPr>
      <xdr:spPr>
        <a:xfrm>
          <a:off x="942975" y="8328025"/>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77</xdr:row>
      <xdr:rowOff>3175</xdr:rowOff>
    </xdr:from>
    <xdr:to>
      <xdr:col>2</xdr:col>
      <xdr:colOff>0</xdr:colOff>
      <xdr:row>78</xdr:row>
      <xdr:rowOff>438150</xdr:rowOff>
    </xdr:to>
    <xdr:cxnSp macro="">
      <xdr:nvCxnSpPr>
        <xdr:cNvPr id="42" name="2 Conector recto">
          <a:extLst>
            <a:ext uri="{FF2B5EF4-FFF2-40B4-BE49-F238E27FC236}">
              <a16:creationId xmlns="" xmlns:a16="http://schemas.microsoft.com/office/drawing/2014/main" id="{00000000-0008-0000-0400-00002A000000}"/>
            </a:ext>
          </a:extLst>
        </xdr:cNvPr>
        <xdr:cNvCxnSpPr/>
      </xdr:nvCxnSpPr>
      <xdr:spPr>
        <a:xfrm>
          <a:off x="942975" y="1207135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92</xdr:row>
      <xdr:rowOff>3175</xdr:rowOff>
    </xdr:from>
    <xdr:to>
      <xdr:col>2</xdr:col>
      <xdr:colOff>0</xdr:colOff>
      <xdr:row>93</xdr:row>
      <xdr:rowOff>438150</xdr:rowOff>
    </xdr:to>
    <xdr:cxnSp macro="">
      <xdr:nvCxnSpPr>
        <xdr:cNvPr id="43" name="2 Conector recto">
          <a:extLst>
            <a:ext uri="{FF2B5EF4-FFF2-40B4-BE49-F238E27FC236}">
              <a16:creationId xmlns="" xmlns:a16="http://schemas.microsoft.com/office/drawing/2014/main" id="{00000000-0008-0000-0400-00002B000000}"/>
            </a:ext>
          </a:extLst>
        </xdr:cNvPr>
        <xdr:cNvCxnSpPr/>
      </xdr:nvCxnSpPr>
      <xdr:spPr>
        <a:xfrm>
          <a:off x="942975" y="15814675"/>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107</xdr:row>
      <xdr:rowOff>3175</xdr:rowOff>
    </xdr:from>
    <xdr:to>
      <xdr:col>2</xdr:col>
      <xdr:colOff>0</xdr:colOff>
      <xdr:row>108</xdr:row>
      <xdr:rowOff>438150</xdr:rowOff>
    </xdr:to>
    <xdr:cxnSp macro="">
      <xdr:nvCxnSpPr>
        <xdr:cNvPr id="44" name="2 Conector recto">
          <a:extLst>
            <a:ext uri="{FF2B5EF4-FFF2-40B4-BE49-F238E27FC236}">
              <a16:creationId xmlns="" xmlns:a16="http://schemas.microsoft.com/office/drawing/2014/main" id="{00000000-0008-0000-0400-00002C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122</xdr:row>
      <xdr:rowOff>3175</xdr:rowOff>
    </xdr:from>
    <xdr:to>
      <xdr:col>2</xdr:col>
      <xdr:colOff>0</xdr:colOff>
      <xdr:row>123</xdr:row>
      <xdr:rowOff>438150</xdr:rowOff>
    </xdr:to>
    <xdr:cxnSp macro="">
      <xdr:nvCxnSpPr>
        <xdr:cNvPr id="45" name="2 Conector recto">
          <a:extLst>
            <a:ext uri="{FF2B5EF4-FFF2-40B4-BE49-F238E27FC236}">
              <a16:creationId xmlns="" xmlns:a16="http://schemas.microsoft.com/office/drawing/2014/main" id="{00000000-0008-0000-0400-00002D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137</xdr:row>
      <xdr:rowOff>3175</xdr:rowOff>
    </xdr:from>
    <xdr:to>
      <xdr:col>2</xdr:col>
      <xdr:colOff>0</xdr:colOff>
      <xdr:row>138</xdr:row>
      <xdr:rowOff>438150</xdr:rowOff>
    </xdr:to>
    <xdr:cxnSp macro="">
      <xdr:nvCxnSpPr>
        <xdr:cNvPr id="46" name="2 Conector recto">
          <a:extLst>
            <a:ext uri="{FF2B5EF4-FFF2-40B4-BE49-F238E27FC236}">
              <a16:creationId xmlns="" xmlns:a16="http://schemas.microsoft.com/office/drawing/2014/main" id="{00000000-0008-0000-0400-00002E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152</xdr:row>
      <xdr:rowOff>3175</xdr:rowOff>
    </xdr:from>
    <xdr:to>
      <xdr:col>2</xdr:col>
      <xdr:colOff>0</xdr:colOff>
      <xdr:row>153</xdr:row>
      <xdr:rowOff>438150</xdr:rowOff>
    </xdr:to>
    <xdr:cxnSp macro="">
      <xdr:nvCxnSpPr>
        <xdr:cNvPr id="47" name="2 Conector recto">
          <a:extLst>
            <a:ext uri="{FF2B5EF4-FFF2-40B4-BE49-F238E27FC236}">
              <a16:creationId xmlns="" xmlns:a16="http://schemas.microsoft.com/office/drawing/2014/main" id="{00000000-0008-0000-0400-00002F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167</xdr:row>
      <xdr:rowOff>3175</xdr:rowOff>
    </xdr:from>
    <xdr:to>
      <xdr:col>2</xdr:col>
      <xdr:colOff>0</xdr:colOff>
      <xdr:row>168</xdr:row>
      <xdr:rowOff>438150</xdr:rowOff>
    </xdr:to>
    <xdr:cxnSp macro="">
      <xdr:nvCxnSpPr>
        <xdr:cNvPr id="48" name="2 Conector recto">
          <a:extLst>
            <a:ext uri="{FF2B5EF4-FFF2-40B4-BE49-F238E27FC236}">
              <a16:creationId xmlns="" xmlns:a16="http://schemas.microsoft.com/office/drawing/2014/main" id="{00000000-0008-0000-0400-000030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182</xdr:row>
      <xdr:rowOff>3175</xdr:rowOff>
    </xdr:from>
    <xdr:to>
      <xdr:col>2</xdr:col>
      <xdr:colOff>0</xdr:colOff>
      <xdr:row>183</xdr:row>
      <xdr:rowOff>438150</xdr:rowOff>
    </xdr:to>
    <xdr:cxnSp macro="">
      <xdr:nvCxnSpPr>
        <xdr:cNvPr id="49" name="2 Conector recto">
          <a:extLst>
            <a:ext uri="{FF2B5EF4-FFF2-40B4-BE49-F238E27FC236}">
              <a16:creationId xmlns="" xmlns:a16="http://schemas.microsoft.com/office/drawing/2014/main" id="{00000000-0008-0000-0400-000031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197</xdr:row>
      <xdr:rowOff>3175</xdr:rowOff>
    </xdr:from>
    <xdr:to>
      <xdr:col>2</xdr:col>
      <xdr:colOff>0</xdr:colOff>
      <xdr:row>198</xdr:row>
      <xdr:rowOff>438150</xdr:rowOff>
    </xdr:to>
    <xdr:cxnSp macro="">
      <xdr:nvCxnSpPr>
        <xdr:cNvPr id="50" name="2 Conector recto">
          <a:extLst>
            <a:ext uri="{FF2B5EF4-FFF2-40B4-BE49-F238E27FC236}">
              <a16:creationId xmlns="" xmlns:a16="http://schemas.microsoft.com/office/drawing/2014/main" id="{00000000-0008-0000-0400-000032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212</xdr:row>
      <xdr:rowOff>3175</xdr:rowOff>
    </xdr:from>
    <xdr:to>
      <xdr:col>2</xdr:col>
      <xdr:colOff>0</xdr:colOff>
      <xdr:row>213</xdr:row>
      <xdr:rowOff>438150</xdr:rowOff>
    </xdr:to>
    <xdr:cxnSp macro="">
      <xdr:nvCxnSpPr>
        <xdr:cNvPr id="51" name="2 Conector recto">
          <a:extLst>
            <a:ext uri="{FF2B5EF4-FFF2-40B4-BE49-F238E27FC236}">
              <a16:creationId xmlns="" xmlns:a16="http://schemas.microsoft.com/office/drawing/2014/main" id="{00000000-0008-0000-0400-000033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227</xdr:row>
      <xdr:rowOff>3175</xdr:rowOff>
    </xdr:from>
    <xdr:to>
      <xdr:col>2</xdr:col>
      <xdr:colOff>0</xdr:colOff>
      <xdr:row>228</xdr:row>
      <xdr:rowOff>438150</xdr:rowOff>
    </xdr:to>
    <xdr:cxnSp macro="">
      <xdr:nvCxnSpPr>
        <xdr:cNvPr id="52" name="2 Conector recto">
          <a:extLst>
            <a:ext uri="{FF2B5EF4-FFF2-40B4-BE49-F238E27FC236}">
              <a16:creationId xmlns="" xmlns:a16="http://schemas.microsoft.com/office/drawing/2014/main" id="{00000000-0008-0000-0400-000034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242</xdr:row>
      <xdr:rowOff>3175</xdr:rowOff>
    </xdr:from>
    <xdr:to>
      <xdr:col>2</xdr:col>
      <xdr:colOff>0</xdr:colOff>
      <xdr:row>243</xdr:row>
      <xdr:rowOff>438150</xdr:rowOff>
    </xdr:to>
    <xdr:cxnSp macro="">
      <xdr:nvCxnSpPr>
        <xdr:cNvPr id="53" name="2 Conector recto">
          <a:extLst>
            <a:ext uri="{FF2B5EF4-FFF2-40B4-BE49-F238E27FC236}">
              <a16:creationId xmlns="" xmlns:a16="http://schemas.microsoft.com/office/drawing/2014/main" id="{00000000-0008-0000-0400-000035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257</xdr:row>
      <xdr:rowOff>3175</xdr:rowOff>
    </xdr:from>
    <xdr:to>
      <xdr:col>2</xdr:col>
      <xdr:colOff>0</xdr:colOff>
      <xdr:row>258</xdr:row>
      <xdr:rowOff>438150</xdr:rowOff>
    </xdr:to>
    <xdr:cxnSp macro="">
      <xdr:nvCxnSpPr>
        <xdr:cNvPr id="54" name="2 Conector recto">
          <a:extLst>
            <a:ext uri="{FF2B5EF4-FFF2-40B4-BE49-F238E27FC236}">
              <a16:creationId xmlns="" xmlns:a16="http://schemas.microsoft.com/office/drawing/2014/main" id="{00000000-0008-0000-0400-000036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272</xdr:row>
      <xdr:rowOff>3175</xdr:rowOff>
    </xdr:from>
    <xdr:to>
      <xdr:col>2</xdr:col>
      <xdr:colOff>0</xdr:colOff>
      <xdr:row>273</xdr:row>
      <xdr:rowOff>438150</xdr:rowOff>
    </xdr:to>
    <xdr:cxnSp macro="">
      <xdr:nvCxnSpPr>
        <xdr:cNvPr id="55" name="2 Conector recto">
          <a:extLst>
            <a:ext uri="{FF2B5EF4-FFF2-40B4-BE49-F238E27FC236}">
              <a16:creationId xmlns="" xmlns:a16="http://schemas.microsoft.com/office/drawing/2014/main" id="{00000000-0008-0000-0400-000037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287</xdr:row>
      <xdr:rowOff>3175</xdr:rowOff>
    </xdr:from>
    <xdr:to>
      <xdr:col>2</xdr:col>
      <xdr:colOff>0</xdr:colOff>
      <xdr:row>288</xdr:row>
      <xdr:rowOff>438150</xdr:rowOff>
    </xdr:to>
    <xdr:cxnSp macro="">
      <xdr:nvCxnSpPr>
        <xdr:cNvPr id="56" name="2 Conector recto">
          <a:extLst>
            <a:ext uri="{FF2B5EF4-FFF2-40B4-BE49-F238E27FC236}">
              <a16:creationId xmlns="" xmlns:a16="http://schemas.microsoft.com/office/drawing/2014/main" id="{00000000-0008-0000-0400-000038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17</xdr:row>
      <xdr:rowOff>3175</xdr:rowOff>
    </xdr:from>
    <xdr:to>
      <xdr:col>2</xdr:col>
      <xdr:colOff>0</xdr:colOff>
      <xdr:row>18</xdr:row>
      <xdr:rowOff>438150</xdr:rowOff>
    </xdr:to>
    <xdr:cxnSp macro="">
      <xdr:nvCxnSpPr>
        <xdr:cNvPr id="57" name="2 Conector recto">
          <a:extLst>
            <a:ext uri="{FF2B5EF4-FFF2-40B4-BE49-F238E27FC236}">
              <a16:creationId xmlns="" xmlns:a16="http://schemas.microsoft.com/office/drawing/2014/main" id="{00000000-0008-0000-0400-000039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302</xdr:row>
      <xdr:rowOff>3175</xdr:rowOff>
    </xdr:from>
    <xdr:to>
      <xdr:col>2</xdr:col>
      <xdr:colOff>0</xdr:colOff>
      <xdr:row>303</xdr:row>
      <xdr:rowOff>438150</xdr:rowOff>
    </xdr:to>
    <xdr:cxnSp macro="">
      <xdr:nvCxnSpPr>
        <xdr:cNvPr id="58" name="2 Conector recto">
          <a:extLst>
            <a:ext uri="{FF2B5EF4-FFF2-40B4-BE49-F238E27FC236}">
              <a16:creationId xmlns="" xmlns:a16="http://schemas.microsoft.com/office/drawing/2014/main" id="{00000000-0008-0000-0400-00003A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317</xdr:row>
      <xdr:rowOff>3175</xdr:rowOff>
    </xdr:from>
    <xdr:to>
      <xdr:col>2</xdr:col>
      <xdr:colOff>0</xdr:colOff>
      <xdr:row>318</xdr:row>
      <xdr:rowOff>438150</xdr:rowOff>
    </xdr:to>
    <xdr:cxnSp macro="">
      <xdr:nvCxnSpPr>
        <xdr:cNvPr id="59" name="2 Conector recto">
          <a:extLst>
            <a:ext uri="{FF2B5EF4-FFF2-40B4-BE49-F238E27FC236}">
              <a16:creationId xmlns="" xmlns:a16="http://schemas.microsoft.com/office/drawing/2014/main" id="{00000000-0008-0000-0400-00003B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332</xdr:row>
      <xdr:rowOff>3175</xdr:rowOff>
    </xdr:from>
    <xdr:to>
      <xdr:col>2</xdr:col>
      <xdr:colOff>0</xdr:colOff>
      <xdr:row>333</xdr:row>
      <xdr:rowOff>438150</xdr:rowOff>
    </xdr:to>
    <xdr:cxnSp macro="">
      <xdr:nvCxnSpPr>
        <xdr:cNvPr id="60" name="2 Conector recto">
          <a:extLst>
            <a:ext uri="{FF2B5EF4-FFF2-40B4-BE49-F238E27FC236}">
              <a16:creationId xmlns="" xmlns:a16="http://schemas.microsoft.com/office/drawing/2014/main" id="{00000000-0008-0000-0400-00003C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347</xdr:row>
      <xdr:rowOff>3175</xdr:rowOff>
    </xdr:from>
    <xdr:to>
      <xdr:col>2</xdr:col>
      <xdr:colOff>0</xdr:colOff>
      <xdr:row>348</xdr:row>
      <xdr:rowOff>438150</xdr:rowOff>
    </xdr:to>
    <xdr:cxnSp macro="">
      <xdr:nvCxnSpPr>
        <xdr:cNvPr id="61" name="2 Conector recto">
          <a:extLst>
            <a:ext uri="{FF2B5EF4-FFF2-40B4-BE49-F238E27FC236}">
              <a16:creationId xmlns="" xmlns:a16="http://schemas.microsoft.com/office/drawing/2014/main" id="{00000000-0008-0000-0400-00003D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362</xdr:row>
      <xdr:rowOff>3175</xdr:rowOff>
    </xdr:from>
    <xdr:to>
      <xdr:col>2</xdr:col>
      <xdr:colOff>0</xdr:colOff>
      <xdr:row>363</xdr:row>
      <xdr:rowOff>438150</xdr:rowOff>
    </xdr:to>
    <xdr:cxnSp macro="">
      <xdr:nvCxnSpPr>
        <xdr:cNvPr id="62" name="2 Conector recto">
          <a:extLst>
            <a:ext uri="{FF2B5EF4-FFF2-40B4-BE49-F238E27FC236}">
              <a16:creationId xmlns="" xmlns:a16="http://schemas.microsoft.com/office/drawing/2014/main" id="{00000000-0008-0000-0400-00003E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377</xdr:row>
      <xdr:rowOff>3175</xdr:rowOff>
    </xdr:from>
    <xdr:to>
      <xdr:col>2</xdr:col>
      <xdr:colOff>0</xdr:colOff>
      <xdr:row>378</xdr:row>
      <xdr:rowOff>438150</xdr:rowOff>
    </xdr:to>
    <xdr:cxnSp macro="">
      <xdr:nvCxnSpPr>
        <xdr:cNvPr id="63" name="2 Conector recto">
          <a:extLst>
            <a:ext uri="{FF2B5EF4-FFF2-40B4-BE49-F238E27FC236}">
              <a16:creationId xmlns="" xmlns:a16="http://schemas.microsoft.com/office/drawing/2014/main" id="{00000000-0008-0000-0400-00003F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392</xdr:row>
      <xdr:rowOff>3175</xdr:rowOff>
    </xdr:from>
    <xdr:to>
      <xdr:col>2</xdr:col>
      <xdr:colOff>0</xdr:colOff>
      <xdr:row>393</xdr:row>
      <xdr:rowOff>438150</xdr:rowOff>
    </xdr:to>
    <xdr:cxnSp macro="">
      <xdr:nvCxnSpPr>
        <xdr:cNvPr id="64" name="2 Conector recto">
          <a:extLst>
            <a:ext uri="{FF2B5EF4-FFF2-40B4-BE49-F238E27FC236}">
              <a16:creationId xmlns="" xmlns:a16="http://schemas.microsoft.com/office/drawing/2014/main" id="{00000000-0008-0000-0400-000040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407</xdr:row>
      <xdr:rowOff>3175</xdr:rowOff>
    </xdr:from>
    <xdr:to>
      <xdr:col>2</xdr:col>
      <xdr:colOff>0</xdr:colOff>
      <xdr:row>408</xdr:row>
      <xdr:rowOff>438150</xdr:rowOff>
    </xdr:to>
    <xdr:cxnSp macro="">
      <xdr:nvCxnSpPr>
        <xdr:cNvPr id="65" name="2 Conector recto">
          <a:extLst>
            <a:ext uri="{FF2B5EF4-FFF2-40B4-BE49-F238E27FC236}">
              <a16:creationId xmlns="" xmlns:a16="http://schemas.microsoft.com/office/drawing/2014/main" id="{00000000-0008-0000-0400-000041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422</xdr:row>
      <xdr:rowOff>3175</xdr:rowOff>
    </xdr:from>
    <xdr:to>
      <xdr:col>2</xdr:col>
      <xdr:colOff>0</xdr:colOff>
      <xdr:row>423</xdr:row>
      <xdr:rowOff>438150</xdr:rowOff>
    </xdr:to>
    <xdr:cxnSp macro="">
      <xdr:nvCxnSpPr>
        <xdr:cNvPr id="66" name="2 Conector recto">
          <a:extLst>
            <a:ext uri="{FF2B5EF4-FFF2-40B4-BE49-F238E27FC236}">
              <a16:creationId xmlns="" xmlns:a16="http://schemas.microsoft.com/office/drawing/2014/main" id="{00000000-0008-0000-0400-000042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437</xdr:row>
      <xdr:rowOff>3175</xdr:rowOff>
    </xdr:from>
    <xdr:to>
      <xdr:col>2</xdr:col>
      <xdr:colOff>0</xdr:colOff>
      <xdr:row>438</xdr:row>
      <xdr:rowOff>438150</xdr:rowOff>
    </xdr:to>
    <xdr:cxnSp macro="">
      <xdr:nvCxnSpPr>
        <xdr:cNvPr id="67" name="2 Conector recto">
          <a:extLst>
            <a:ext uri="{FF2B5EF4-FFF2-40B4-BE49-F238E27FC236}">
              <a16:creationId xmlns="" xmlns:a16="http://schemas.microsoft.com/office/drawing/2014/main" id="{00000000-0008-0000-0400-000043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452</xdr:row>
      <xdr:rowOff>3175</xdr:rowOff>
    </xdr:from>
    <xdr:to>
      <xdr:col>2</xdr:col>
      <xdr:colOff>0</xdr:colOff>
      <xdr:row>453</xdr:row>
      <xdr:rowOff>438150</xdr:rowOff>
    </xdr:to>
    <xdr:cxnSp macro="">
      <xdr:nvCxnSpPr>
        <xdr:cNvPr id="68" name="2 Conector recto">
          <a:extLst>
            <a:ext uri="{FF2B5EF4-FFF2-40B4-BE49-F238E27FC236}">
              <a16:creationId xmlns="" xmlns:a16="http://schemas.microsoft.com/office/drawing/2014/main" id="{00000000-0008-0000-0400-000044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467</xdr:row>
      <xdr:rowOff>3175</xdr:rowOff>
    </xdr:from>
    <xdr:to>
      <xdr:col>2</xdr:col>
      <xdr:colOff>0</xdr:colOff>
      <xdr:row>468</xdr:row>
      <xdr:rowOff>438150</xdr:rowOff>
    </xdr:to>
    <xdr:cxnSp macro="">
      <xdr:nvCxnSpPr>
        <xdr:cNvPr id="69" name="2 Conector recto">
          <a:extLst>
            <a:ext uri="{FF2B5EF4-FFF2-40B4-BE49-F238E27FC236}">
              <a16:creationId xmlns="" xmlns:a16="http://schemas.microsoft.com/office/drawing/2014/main" id="{00000000-0008-0000-0400-000045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482</xdr:row>
      <xdr:rowOff>3175</xdr:rowOff>
    </xdr:from>
    <xdr:to>
      <xdr:col>2</xdr:col>
      <xdr:colOff>0</xdr:colOff>
      <xdr:row>483</xdr:row>
      <xdr:rowOff>438150</xdr:rowOff>
    </xdr:to>
    <xdr:cxnSp macro="">
      <xdr:nvCxnSpPr>
        <xdr:cNvPr id="70" name="2 Conector recto">
          <a:extLst>
            <a:ext uri="{FF2B5EF4-FFF2-40B4-BE49-F238E27FC236}">
              <a16:creationId xmlns="" xmlns:a16="http://schemas.microsoft.com/office/drawing/2014/main" id="{00000000-0008-0000-0400-000046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497</xdr:row>
      <xdr:rowOff>3175</xdr:rowOff>
    </xdr:from>
    <xdr:to>
      <xdr:col>2</xdr:col>
      <xdr:colOff>0</xdr:colOff>
      <xdr:row>498</xdr:row>
      <xdr:rowOff>438150</xdr:rowOff>
    </xdr:to>
    <xdr:cxnSp macro="">
      <xdr:nvCxnSpPr>
        <xdr:cNvPr id="71" name="2 Conector recto">
          <a:extLst>
            <a:ext uri="{FF2B5EF4-FFF2-40B4-BE49-F238E27FC236}">
              <a16:creationId xmlns="" xmlns:a16="http://schemas.microsoft.com/office/drawing/2014/main" id="{00000000-0008-0000-0400-000047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512</xdr:row>
      <xdr:rowOff>3175</xdr:rowOff>
    </xdr:from>
    <xdr:to>
      <xdr:col>2</xdr:col>
      <xdr:colOff>0</xdr:colOff>
      <xdr:row>513</xdr:row>
      <xdr:rowOff>438150</xdr:rowOff>
    </xdr:to>
    <xdr:cxnSp macro="">
      <xdr:nvCxnSpPr>
        <xdr:cNvPr id="72" name="2 Conector recto">
          <a:extLst>
            <a:ext uri="{FF2B5EF4-FFF2-40B4-BE49-F238E27FC236}">
              <a16:creationId xmlns="" xmlns:a16="http://schemas.microsoft.com/office/drawing/2014/main" id="{00000000-0008-0000-0400-000048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527</xdr:row>
      <xdr:rowOff>3175</xdr:rowOff>
    </xdr:from>
    <xdr:to>
      <xdr:col>2</xdr:col>
      <xdr:colOff>0</xdr:colOff>
      <xdr:row>528</xdr:row>
      <xdr:rowOff>438150</xdr:rowOff>
    </xdr:to>
    <xdr:cxnSp macro="">
      <xdr:nvCxnSpPr>
        <xdr:cNvPr id="73" name="2 Conector recto">
          <a:extLst>
            <a:ext uri="{FF2B5EF4-FFF2-40B4-BE49-F238E27FC236}">
              <a16:creationId xmlns="" xmlns:a16="http://schemas.microsoft.com/office/drawing/2014/main" id="{00000000-0008-0000-0400-000049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542</xdr:row>
      <xdr:rowOff>3175</xdr:rowOff>
    </xdr:from>
    <xdr:to>
      <xdr:col>2</xdr:col>
      <xdr:colOff>0</xdr:colOff>
      <xdr:row>543</xdr:row>
      <xdr:rowOff>438150</xdr:rowOff>
    </xdr:to>
    <xdr:cxnSp macro="">
      <xdr:nvCxnSpPr>
        <xdr:cNvPr id="74" name="2 Conector recto">
          <a:extLst>
            <a:ext uri="{FF2B5EF4-FFF2-40B4-BE49-F238E27FC236}">
              <a16:creationId xmlns="" xmlns:a16="http://schemas.microsoft.com/office/drawing/2014/main" id="{00000000-0008-0000-0400-00004A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557</xdr:row>
      <xdr:rowOff>3175</xdr:rowOff>
    </xdr:from>
    <xdr:to>
      <xdr:col>2</xdr:col>
      <xdr:colOff>0</xdr:colOff>
      <xdr:row>558</xdr:row>
      <xdr:rowOff>438150</xdr:rowOff>
    </xdr:to>
    <xdr:cxnSp macro="">
      <xdr:nvCxnSpPr>
        <xdr:cNvPr id="75" name="2 Conector recto">
          <a:extLst>
            <a:ext uri="{FF2B5EF4-FFF2-40B4-BE49-F238E27FC236}">
              <a16:creationId xmlns="" xmlns:a16="http://schemas.microsoft.com/office/drawing/2014/main" id="{00000000-0008-0000-0400-00004B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572</xdr:row>
      <xdr:rowOff>3175</xdr:rowOff>
    </xdr:from>
    <xdr:to>
      <xdr:col>2</xdr:col>
      <xdr:colOff>0</xdr:colOff>
      <xdr:row>573</xdr:row>
      <xdr:rowOff>438150</xdr:rowOff>
    </xdr:to>
    <xdr:cxnSp macro="">
      <xdr:nvCxnSpPr>
        <xdr:cNvPr id="76" name="2 Conector recto">
          <a:extLst>
            <a:ext uri="{FF2B5EF4-FFF2-40B4-BE49-F238E27FC236}">
              <a16:creationId xmlns="" xmlns:a16="http://schemas.microsoft.com/office/drawing/2014/main" id="{00000000-0008-0000-0400-00004C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587</xdr:row>
      <xdr:rowOff>3175</xdr:rowOff>
    </xdr:from>
    <xdr:to>
      <xdr:col>2</xdr:col>
      <xdr:colOff>0</xdr:colOff>
      <xdr:row>588</xdr:row>
      <xdr:rowOff>438150</xdr:rowOff>
    </xdr:to>
    <xdr:cxnSp macro="">
      <xdr:nvCxnSpPr>
        <xdr:cNvPr id="77" name="2 Conector recto">
          <a:extLst>
            <a:ext uri="{FF2B5EF4-FFF2-40B4-BE49-F238E27FC236}">
              <a16:creationId xmlns="" xmlns:a16="http://schemas.microsoft.com/office/drawing/2014/main" id="{00000000-0008-0000-0400-00004D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602</xdr:row>
      <xdr:rowOff>3175</xdr:rowOff>
    </xdr:from>
    <xdr:to>
      <xdr:col>2</xdr:col>
      <xdr:colOff>0</xdr:colOff>
      <xdr:row>603</xdr:row>
      <xdr:rowOff>438150</xdr:rowOff>
    </xdr:to>
    <xdr:cxnSp macro="">
      <xdr:nvCxnSpPr>
        <xdr:cNvPr id="78" name="2 Conector recto">
          <a:extLst>
            <a:ext uri="{FF2B5EF4-FFF2-40B4-BE49-F238E27FC236}">
              <a16:creationId xmlns="" xmlns:a16="http://schemas.microsoft.com/office/drawing/2014/main" id="{00000000-0008-0000-0400-00004E000000}"/>
            </a:ext>
          </a:extLst>
        </xdr:cNvPr>
        <xdr:cNvCxnSpPr/>
      </xdr:nvCxnSpPr>
      <xdr:spPr>
        <a:xfrm>
          <a:off x="942975" y="1955800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617</xdr:row>
      <xdr:rowOff>3175</xdr:rowOff>
    </xdr:from>
    <xdr:to>
      <xdr:col>2</xdr:col>
      <xdr:colOff>0</xdr:colOff>
      <xdr:row>618</xdr:row>
      <xdr:rowOff>438150</xdr:rowOff>
    </xdr:to>
    <xdr:cxnSp macro="">
      <xdr:nvCxnSpPr>
        <xdr:cNvPr id="79" name="2 Conector recto">
          <a:extLst>
            <a:ext uri="{FF2B5EF4-FFF2-40B4-BE49-F238E27FC236}">
              <a16:creationId xmlns="" xmlns:a16="http://schemas.microsoft.com/office/drawing/2014/main" id="{00000000-0008-0000-0400-00004F000000}"/>
            </a:ext>
          </a:extLst>
        </xdr:cNvPr>
        <xdr:cNvCxnSpPr/>
      </xdr:nvCxnSpPr>
      <xdr:spPr>
        <a:xfrm>
          <a:off x="942975" y="14683105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632</xdr:row>
      <xdr:rowOff>3175</xdr:rowOff>
    </xdr:from>
    <xdr:to>
      <xdr:col>2</xdr:col>
      <xdr:colOff>0</xdr:colOff>
      <xdr:row>633</xdr:row>
      <xdr:rowOff>438150</xdr:rowOff>
    </xdr:to>
    <xdr:cxnSp macro="">
      <xdr:nvCxnSpPr>
        <xdr:cNvPr id="80" name="2 Conector recto">
          <a:extLst>
            <a:ext uri="{FF2B5EF4-FFF2-40B4-BE49-F238E27FC236}">
              <a16:creationId xmlns="" xmlns:a16="http://schemas.microsoft.com/office/drawing/2014/main" id="{00000000-0008-0000-0400-000050000000}"/>
            </a:ext>
          </a:extLst>
        </xdr:cNvPr>
        <xdr:cNvCxnSpPr/>
      </xdr:nvCxnSpPr>
      <xdr:spPr>
        <a:xfrm>
          <a:off x="942975" y="150574375"/>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647</xdr:row>
      <xdr:rowOff>3175</xdr:rowOff>
    </xdr:from>
    <xdr:to>
      <xdr:col>2</xdr:col>
      <xdr:colOff>0</xdr:colOff>
      <xdr:row>648</xdr:row>
      <xdr:rowOff>438150</xdr:rowOff>
    </xdr:to>
    <xdr:cxnSp macro="">
      <xdr:nvCxnSpPr>
        <xdr:cNvPr id="81" name="2 Conector recto">
          <a:extLst>
            <a:ext uri="{FF2B5EF4-FFF2-40B4-BE49-F238E27FC236}">
              <a16:creationId xmlns="" xmlns:a16="http://schemas.microsoft.com/office/drawing/2014/main" id="{00000000-0008-0000-0400-000051000000}"/>
            </a:ext>
          </a:extLst>
        </xdr:cNvPr>
        <xdr:cNvCxnSpPr/>
      </xdr:nvCxnSpPr>
      <xdr:spPr>
        <a:xfrm>
          <a:off x="942975" y="14683105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662</xdr:row>
      <xdr:rowOff>3175</xdr:rowOff>
    </xdr:from>
    <xdr:to>
      <xdr:col>2</xdr:col>
      <xdr:colOff>0</xdr:colOff>
      <xdr:row>663</xdr:row>
      <xdr:rowOff>438150</xdr:rowOff>
    </xdr:to>
    <xdr:cxnSp macro="">
      <xdr:nvCxnSpPr>
        <xdr:cNvPr id="82" name="2 Conector recto">
          <a:extLst>
            <a:ext uri="{FF2B5EF4-FFF2-40B4-BE49-F238E27FC236}">
              <a16:creationId xmlns="" xmlns:a16="http://schemas.microsoft.com/office/drawing/2014/main" id="{00000000-0008-0000-0400-000052000000}"/>
            </a:ext>
          </a:extLst>
        </xdr:cNvPr>
        <xdr:cNvCxnSpPr/>
      </xdr:nvCxnSpPr>
      <xdr:spPr>
        <a:xfrm>
          <a:off x="942975" y="150574375"/>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677</xdr:row>
      <xdr:rowOff>3175</xdr:rowOff>
    </xdr:from>
    <xdr:to>
      <xdr:col>2</xdr:col>
      <xdr:colOff>0</xdr:colOff>
      <xdr:row>678</xdr:row>
      <xdr:rowOff>438150</xdr:rowOff>
    </xdr:to>
    <xdr:cxnSp macro="">
      <xdr:nvCxnSpPr>
        <xdr:cNvPr id="83" name="2 Conector recto">
          <a:extLst>
            <a:ext uri="{FF2B5EF4-FFF2-40B4-BE49-F238E27FC236}">
              <a16:creationId xmlns="" xmlns:a16="http://schemas.microsoft.com/office/drawing/2014/main" id="{00000000-0008-0000-0400-000053000000}"/>
            </a:ext>
          </a:extLst>
        </xdr:cNvPr>
        <xdr:cNvCxnSpPr/>
      </xdr:nvCxnSpPr>
      <xdr:spPr>
        <a:xfrm>
          <a:off x="942975" y="146831050"/>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692</xdr:row>
      <xdr:rowOff>3175</xdr:rowOff>
    </xdr:from>
    <xdr:to>
      <xdr:col>2</xdr:col>
      <xdr:colOff>0</xdr:colOff>
      <xdr:row>693</xdr:row>
      <xdr:rowOff>438150</xdr:rowOff>
    </xdr:to>
    <xdr:cxnSp macro="">
      <xdr:nvCxnSpPr>
        <xdr:cNvPr id="84" name="2 Conector recto">
          <a:extLst>
            <a:ext uri="{FF2B5EF4-FFF2-40B4-BE49-F238E27FC236}">
              <a16:creationId xmlns="" xmlns:a16="http://schemas.microsoft.com/office/drawing/2014/main" id="{00000000-0008-0000-0400-000054000000}"/>
            </a:ext>
          </a:extLst>
        </xdr:cNvPr>
        <xdr:cNvCxnSpPr/>
      </xdr:nvCxnSpPr>
      <xdr:spPr>
        <a:xfrm>
          <a:off x="942975" y="150574375"/>
          <a:ext cx="133350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26</xdr:col>
      <xdr:colOff>49838</xdr:colOff>
      <xdr:row>2</xdr:row>
      <xdr:rowOff>29535</xdr:rowOff>
    </xdr:from>
    <xdr:to>
      <xdr:col>33</xdr:col>
      <xdr:colOff>192029</xdr:colOff>
      <xdr:row>9</xdr:row>
      <xdr:rowOff>223202</xdr:rowOff>
    </xdr:to>
    <xdr:pic>
      <xdr:nvPicPr>
        <xdr:cNvPr id="2" name="1 Imagen">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4786263" y="2725110"/>
          <a:ext cx="5476191" cy="3879842"/>
        </a:xfrm>
        <a:prstGeom prst="rect">
          <a:avLst/>
        </a:prstGeom>
      </xdr:spPr>
    </xdr:pic>
    <xdr:clientData/>
  </xdr:twoCellAnchor>
  <xdr:twoCellAnchor editAs="oneCell">
    <xdr:from>
      <xdr:col>17</xdr:col>
      <xdr:colOff>182277</xdr:colOff>
      <xdr:row>28</xdr:row>
      <xdr:rowOff>127000</xdr:rowOff>
    </xdr:from>
    <xdr:to>
      <xdr:col>23</xdr:col>
      <xdr:colOff>92262</xdr:colOff>
      <xdr:row>47</xdr:row>
      <xdr:rowOff>9591</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6067860" y="5926667"/>
          <a:ext cx="4481985" cy="5106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xdr:row>
      <xdr:rowOff>57150</xdr:rowOff>
    </xdr:from>
    <xdr:to>
      <xdr:col>2</xdr:col>
      <xdr:colOff>0</xdr:colOff>
      <xdr:row>11</xdr:row>
      <xdr:rowOff>0</xdr:rowOff>
    </xdr:to>
    <xdr:cxnSp macro="">
      <xdr:nvCxnSpPr>
        <xdr:cNvPr id="2" name="1 Conector recto de flecha">
          <a:extLst>
            <a:ext uri="{FF2B5EF4-FFF2-40B4-BE49-F238E27FC236}">
              <a16:creationId xmlns="" xmlns:a16="http://schemas.microsoft.com/office/drawing/2014/main" id="{00000000-0008-0000-0500-000002000000}"/>
            </a:ext>
          </a:extLst>
        </xdr:cNvPr>
        <xdr:cNvCxnSpPr/>
      </xdr:nvCxnSpPr>
      <xdr:spPr>
        <a:xfrm flipV="1">
          <a:off x="476250" y="771525"/>
          <a:ext cx="0" cy="2752726"/>
        </a:xfrm>
        <a:prstGeom prst="straightConnector1">
          <a:avLst/>
        </a:prstGeom>
        <a:ln>
          <a:solidFill>
            <a:srgbClr val="FF0000"/>
          </a:solidFill>
          <a:prstDash val="sysDot"/>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66675</xdr:colOff>
      <xdr:row>13</xdr:row>
      <xdr:rowOff>76200</xdr:rowOff>
    </xdr:from>
    <xdr:to>
      <xdr:col>9</xdr:col>
      <xdr:colOff>9525</xdr:colOff>
      <xdr:row>13</xdr:row>
      <xdr:rowOff>95251</xdr:rowOff>
    </xdr:to>
    <xdr:cxnSp macro="">
      <xdr:nvCxnSpPr>
        <xdr:cNvPr id="3" name="2 Conector recto de flecha">
          <a:extLst>
            <a:ext uri="{FF2B5EF4-FFF2-40B4-BE49-F238E27FC236}">
              <a16:creationId xmlns="" xmlns:a16="http://schemas.microsoft.com/office/drawing/2014/main" id="{00000000-0008-0000-0500-000003000000}"/>
            </a:ext>
          </a:extLst>
        </xdr:cNvPr>
        <xdr:cNvCxnSpPr/>
      </xdr:nvCxnSpPr>
      <xdr:spPr>
        <a:xfrm flipV="1">
          <a:off x="828675" y="4048125"/>
          <a:ext cx="5838825" cy="19051"/>
        </a:xfrm>
        <a:prstGeom prst="straightConnector1">
          <a:avLst/>
        </a:prstGeom>
        <a:ln>
          <a:solidFill>
            <a:srgbClr val="FF0000"/>
          </a:solidFill>
          <a:prstDash val="sysDot"/>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9</xdr:col>
      <xdr:colOff>342899</xdr:colOff>
      <xdr:row>3</xdr:row>
      <xdr:rowOff>195050</xdr:rowOff>
    </xdr:from>
    <xdr:to>
      <xdr:col>15</xdr:col>
      <xdr:colOff>21282</xdr:colOff>
      <xdr:row>10</xdr:row>
      <xdr:rowOff>393700</xdr:rowOff>
    </xdr:to>
    <xdr:pic>
      <xdr:nvPicPr>
        <xdr:cNvPr id="5" name="4 Imagen">
          <a:extLst>
            <a:ext uri="{FF2B5EF4-FFF2-40B4-BE49-F238E27FC236}">
              <a16:creationId xmlns=""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6724649" y="899900"/>
          <a:ext cx="4478983" cy="2446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xdr:row>
      <xdr:rowOff>3175</xdr:rowOff>
    </xdr:from>
    <xdr:to>
      <xdr:col>2</xdr:col>
      <xdr:colOff>0</xdr:colOff>
      <xdr:row>7</xdr:row>
      <xdr:rowOff>438150</xdr:rowOff>
    </xdr:to>
    <xdr:cxnSp macro="">
      <xdr:nvCxnSpPr>
        <xdr:cNvPr id="2" name="2 Conector recto">
          <a:extLst>
            <a:ext uri="{FF2B5EF4-FFF2-40B4-BE49-F238E27FC236}">
              <a16:creationId xmlns="" xmlns:a16="http://schemas.microsoft.com/office/drawing/2014/main" id="{00000000-0008-0000-0600-000002000000}"/>
            </a:ext>
          </a:extLst>
        </xdr:cNvPr>
        <xdr:cNvCxnSpPr/>
      </xdr:nvCxnSpPr>
      <xdr:spPr>
        <a:xfrm>
          <a:off x="1095375" y="2536825"/>
          <a:ext cx="1962150" cy="9112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3175</xdr:rowOff>
    </xdr:from>
    <xdr:to>
      <xdr:col>2</xdr:col>
      <xdr:colOff>0</xdr:colOff>
      <xdr:row>22</xdr:row>
      <xdr:rowOff>438150</xdr:rowOff>
    </xdr:to>
    <xdr:cxnSp macro="">
      <xdr:nvCxnSpPr>
        <xdr:cNvPr id="3" name="2 Conector recto">
          <a:extLst>
            <a:ext uri="{FF2B5EF4-FFF2-40B4-BE49-F238E27FC236}">
              <a16:creationId xmlns="" xmlns:a16="http://schemas.microsoft.com/office/drawing/2014/main" id="{00000000-0008-0000-0600-000003000000}"/>
            </a:ext>
          </a:extLst>
        </xdr:cNvPr>
        <xdr:cNvCxnSpPr/>
      </xdr:nvCxnSpPr>
      <xdr:spPr>
        <a:xfrm>
          <a:off x="1095375" y="917575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36</xdr:row>
      <xdr:rowOff>3175</xdr:rowOff>
    </xdr:from>
    <xdr:to>
      <xdr:col>2</xdr:col>
      <xdr:colOff>0</xdr:colOff>
      <xdr:row>37</xdr:row>
      <xdr:rowOff>438150</xdr:rowOff>
    </xdr:to>
    <xdr:cxnSp macro="">
      <xdr:nvCxnSpPr>
        <xdr:cNvPr id="4" name="2 Conector recto">
          <a:extLst>
            <a:ext uri="{FF2B5EF4-FFF2-40B4-BE49-F238E27FC236}">
              <a16:creationId xmlns="" xmlns:a16="http://schemas.microsoft.com/office/drawing/2014/main" id="{00000000-0008-0000-0600-000004000000}"/>
            </a:ext>
          </a:extLst>
        </xdr:cNvPr>
        <xdr:cNvCxnSpPr/>
      </xdr:nvCxnSpPr>
      <xdr:spPr>
        <a:xfrm>
          <a:off x="1095375" y="13719175"/>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51</xdr:row>
      <xdr:rowOff>3175</xdr:rowOff>
    </xdr:from>
    <xdr:to>
      <xdr:col>2</xdr:col>
      <xdr:colOff>0</xdr:colOff>
      <xdr:row>52</xdr:row>
      <xdr:rowOff>438150</xdr:rowOff>
    </xdr:to>
    <xdr:cxnSp macro="">
      <xdr:nvCxnSpPr>
        <xdr:cNvPr id="5" name="2 Conector recto">
          <a:extLst>
            <a:ext uri="{FF2B5EF4-FFF2-40B4-BE49-F238E27FC236}">
              <a16:creationId xmlns="" xmlns:a16="http://schemas.microsoft.com/office/drawing/2014/main" id="{00000000-0008-0000-0600-000005000000}"/>
            </a:ext>
          </a:extLst>
        </xdr:cNvPr>
        <xdr:cNvCxnSpPr/>
      </xdr:nvCxnSpPr>
      <xdr:spPr>
        <a:xfrm>
          <a:off x="1095375" y="180689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66</xdr:row>
      <xdr:rowOff>3175</xdr:rowOff>
    </xdr:from>
    <xdr:to>
      <xdr:col>2</xdr:col>
      <xdr:colOff>0</xdr:colOff>
      <xdr:row>67</xdr:row>
      <xdr:rowOff>438150</xdr:rowOff>
    </xdr:to>
    <xdr:cxnSp macro="">
      <xdr:nvCxnSpPr>
        <xdr:cNvPr id="6" name="2 Conector recto">
          <a:extLst>
            <a:ext uri="{FF2B5EF4-FFF2-40B4-BE49-F238E27FC236}">
              <a16:creationId xmlns="" xmlns:a16="http://schemas.microsoft.com/office/drawing/2014/main" id="{00000000-0008-0000-0600-000006000000}"/>
            </a:ext>
          </a:extLst>
        </xdr:cNvPr>
        <xdr:cNvCxnSpPr/>
      </xdr:nvCxnSpPr>
      <xdr:spPr>
        <a:xfrm>
          <a:off x="1095375" y="1871980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81</xdr:row>
      <xdr:rowOff>3175</xdr:rowOff>
    </xdr:from>
    <xdr:to>
      <xdr:col>2</xdr:col>
      <xdr:colOff>0</xdr:colOff>
      <xdr:row>82</xdr:row>
      <xdr:rowOff>438150</xdr:rowOff>
    </xdr:to>
    <xdr:cxnSp macro="">
      <xdr:nvCxnSpPr>
        <xdr:cNvPr id="7" name="2 Conector recto">
          <a:extLst>
            <a:ext uri="{FF2B5EF4-FFF2-40B4-BE49-F238E27FC236}">
              <a16:creationId xmlns="" xmlns:a16="http://schemas.microsoft.com/office/drawing/2014/main" id="{00000000-0008-0000-0600-000007000000}"/>
            </a:ext>
          </a:extLst>
        </xdr:cNvPr>
        <xdr:cNvCxnSpPr/>
      </xdr:nvCxnSpPr>
      <xdr:spPr>
        <a:xfrm>
          <a:off x="1095375" y="23434675"/>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96</xdr:row>
      <xdr:rowOff>3175</xdr:rowOff>
    </xdr:from>
    <xdr:to>
      <xdr:col>2</xdr:col>
      <xdr:colOff>0</xdr:colOff>
      <xdr:row>97</xdr:row>
      <xdr:rowOff>438150</xdr:rowOff>
    </xdr:to>
    <xdr:cxnSp macro="">
      <xdr:nvCxnSpPr>
        <xdr:cNvPr id="8" name="2 Conector recto">
          <a:extLst>
            <a:ext uri="{FF2B5EF4-FFF2-40B4-BE49-F238E27FC236}">
              <a16:creationId xmlns="" xmlns:a16="http://schemas.microsoft.com/office/drawing/2014/main" id="{00000000-0008-0000-0600-000008000000}"/>
            </a:ext>
          </a:extLst>
        </xdr:cNvPr>
        <xdr:cNvCxnSpPr/>
      </xdr:nvCxnSpPr>
      <xdr:spPr>
        <a:xfrm>
          <a:off x="1095375" y="2797810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111</xdr:row>
      <xdr:rowOff>3175</xdr:rowOff>
    </xdr:from>
    <xdr:to>
      <xdr:col>2</xdr:col>
      <xdr:colOff>0</xdr:colOff>
      <xdr:row>112</xdr:row>
      <xdr:rowOff>438150</xdr:rowOff>
    </xdr:to>
    <xdr:cxnSp macro="">
      <xdr:nvCxnSpPr>
        <xdr:cNvPr id="9" name="2 Conector recto">
          <a:extLst>
            <a:ext uri="{FF2B5EF4-FFF2-40B4-BE49-F238E27FC236}">
              <a16:creationId xmlns="" xmlns:a16="http://schemas.microsoft.com/office/drawing/2014/main" id="{00000000-0008-0000-0600-000009000000}"/>
            </a:ext>
          </a:extLst>
        </xdr:cNvPr>
        <xdr:cNvCxnSpPr/>
      </xdr:nvCxnSpPr>
      <xdr:spPr>
        <a:xfrm>
          <a:off x="1095375" y="32654875"/>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126</xdr:row>
      <xdr:rowOff>3175</xdr:rowOff>
    </xdr:from>
    <xdr:to>
      <xdr:col>2</xdr:col>
      <xdr:colOff>0</xdr:colOff>
      <xdr:row>127</xdr:row>
      <xdr:rowOff>438150</xdr:rowOff>
    </xdr:to>
    <xdr:cxnSp macro="">
      <xdr:nvCxnSpPr>
        <xdr:cNvPr id="10" name="2 Conector recto">
          <a:extLst>
            <a:ext uri="{FF2B5EF4-FFF2-40B4-BE49-F238E27FC236}">
              <a16:creationId xmlns="" xmlns:a16="http://schemas.microsoft.com/office/drawing/2014/main" id="{00000000-0008-0000-0600-00000A000000}"/>
            </a:ext>
          </a:extLst>
        </xdr:cNvPr>
        <xdr:cNvCxnSpPr/>
      </xdr:nvCxnSpPr>
      <xdr:spPr>
        <a:xfrm>
          <a:off x="1095375" y="3746500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141</xdr:row>
      <xdr:rowOff>3175</xdr:rowOff>
    </xdr:from>
    <xdr:to>
      <xdr:col>2</xdr:col>
      <xdr:colOff>0</xdr:colOff>
      <xdr:row>142</xdr:row>
      <xdr:rowOff>438150</xdr:rowOff>
    </xdr:to>
    <xdr:cxnSp macro="">
      <xdr:nvCxnSpPr>
        <xdr:cNvPr id="11" name="2 Conector recto">
          <a:extLst>
            <a:ext uri="{FF2B5EF4-FFF2-40B4-BE49-F238E27FC236}">
              <a16:creationId xmlns="" xmlns:a16="http://schemas.microsoft.com/office/drawing/2014/main" id="{00000000-0008-0000-0600-00000B000000}"/>
            </a:ext>
          </a:extLst>
        </xdr:cNvPr>
        <xdr:cNvCxnSpPr/>
      </xdr:nvCxnSpPr>
      <xdr:spPr>
        <a:xfrm>
          <a:off x="1095375" y="42008425"/>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156</xdr:row>
      <xdr:rowOff>3175</xdr:rowOff>
    </xdr:from>
    <xdr:to>
      <xdr:col>2</xdr:col>
      <xdr:colOff>0</xdr:colOff>
      <xdr:row>157</xdr:row>
      <xdr:rowOff>438150</xdr:rowOff>
    </xdr:to>
    <xdr:cxnSp macro="">
      <xdr:nvCxnSpPr>
        <xdr:cNvPr id="12" name="2 Conector recto">
          <a:extLst>
            <a:ext uri="{FF2B5EF4-FFF2-40B4-BE49-F238E27FC236}">
              <a16:creationId xmlns="" xmlns:a16="http://schemas.microsoft.com/office/drawing/2014/main" id="{00000000-0008-0000-0600-00000C000000}"/>
            </a:ext>
          </a:extLst>
        </xdr:cNvPr>
        <xdr:cNvCxnSpPr/>
      </xdr:nvCxnSpPr>
      <xdr:spPr>
        <a:xfrm>
          <a:off x="1095375" y="4681855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171</xdr:row>
      <xdr:rowOff>3175</xdr:rowOff>
    </xdr:from>
    <xdr:to>
      <xdr:col>2</xdr:col>
      <xdr:colOff>0</xdr:colOff>
      <xdr:row>172</xdr:row>
      <xdr:rowOff>438150</xdr:rowOff>
    </xdr:to>
    <xdr:cxnSp macro="">
      <xdr:nvCxnSpPr>
        <xdr:cNvPr id="13" name="2 Conector recto">
          <a:extLst>
            <a:ext uri="{FF2B5EF4-FFF2-40B4-BE49-F238E27FC236}">
              <a16:creationId xmlns="" xmlns:a16="http://schemas.microsoft.com/office/drawing/2014/main" id="{00000000-0008-0000-0600-00000D000000}"/>
            </a:ext>
          </a:extLst>
        </xdr:cNvPr>
        <xdr:cNvCxnSpPr/>
      </xdr:nvCxnSpPr>
      <xdr:spPr>
        <a:xfrm>
          <a:off x="1095375" y="51628675"/>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186</xdr:row>
      <xdr:rowOff>3175</xdr:rowOff>
    </xdr:from>
    <xdr:to>
      <xdr:col>2</xdr:col>
      <xdr:colOff>0</xdr:colOff>
      <xdr:row>187</xdr:row>
      <xdr:rowOff>438150</xdr:rowOff>
    </xdr:to>
    <xdr:cxnSp macro="">
      <xdr:nvCxnSpPr>
        <xdr:cNvPr id="14" name="2 Conector recto">
          <a:extLst>
            <a:ext uri="{FF2B5EF4-FFF2-40B4-BE49-F238E27FC236}">
              <a16:creationId xmlns="" xmlns:a16="http://schemas.microsoft.com/office/drawing/2014/main" id="{00000000-0008-0000-0600-00000E000000}"/>
            </a:ext>
          </a:extLst>
        </xdr:cNvPr>
        <xdr:cNvCxnSpPr/>
      </xdr:nvCxnSpPr>
      <xdr:spPr>
        <a:xfrm>
          <a:off x="1095375" y="56467375"/>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201</xdr:row>
      <xdr:rowOff>3175</xdr:rowOff>
    </xdr:from>
    <xdr:to>
      <xdr:col>2</xdr:col>
      <xdr:colOff>0</xdr:colOff>
      <xdr:row>202</xdr:row>
      <xdr:rowOff>438150</xdr:rowOff>
    </xdr:to>
    <xdr:cxnSp macro="">
      <xdr:nvCxnSpPr>
        <xdr:cNvPr id="15" name="2 Conector recto">
          <a:extLst>
            <a:ext uri="{FF2B5EF4-FFF2-40B4-BE49-F238E27FC236}">
              <a16:creationId xmlns="" xmlns:a16="http://schemas.microsoft.com/office/drawing/2014/main" id="{00000000-0008-0000-0600-00000F000000}"/>
            </a:ext>
          </a:extLst>
        </xdr:cNvPr>
        <xdr:cNvCxnSpPr/>
      </xdr:nvCxnSpPr>
      <xdr:spPr>
        <a:xfrm>
          <a:off x="1095375" y="6101080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216</xdr:row>
      <xdr:rowOff>3175</xdr:rowOff>
    </xdr:from>
    <xdr:to>
      <xdr:col>2</xdr:col>
      <xdr:colOff>0</xdr:colOff>
      <xdr:row>217</xdr:row>
      <xdr:rowOff>438150</xdr:rowOff>
    </xdr:to>
    <xdr:cxnSp macro="">
      <xdr:nvCxnSpPr>
        <xdr:cNvPr id="16" name="2 Conector recto">
          <a:extLst>
            <a:ext uri="{FF2B5EF4-FFF2-40B4-BE49-F238E27FC236}">
              <a16:creationId xmlns="" xmlns:a16="http://schemas.microsoft.com/office/drawing/2014/main" id="{00000000-0008-0000-0600-000010000000}"/>
            </a:ext>
          </a:extLst>
        </xdr:cNvPr>
        <xdr:cNvCxnSpPr/>
      </xdr:nvCxnSpPr>
      <xdr:spPr>
        <a:xfrm>
          <a:off x="1095375" y="65820925"/>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231</xdr:row>
      <xdr:rowOff>3175</xdr:rowOff>
    </xdr:from>
    <xdr:to>
      <xdr:col>2</xdr:col>
      <xdr:colOff>0</xdr:colOff>
      <xdr:row>232</xdr:row>
      <xdr:rowOff>438150</xdr:rowOff>
    </xdr:to>
    <xdr:cxnSp macro="">
      <xdr:nvCxnSpPr>
        <xdr:cNvPr id="17" name="2 Conector recto">
          <a:extLst>
            <a:ext uri="{FF2B5EF4-FFF2-40B4-BE49-F238E27FC236}">
              <a16:creationId xmlns="" xmlns:a16="http://schemas.microsoft.com/office/drawing/2014/main" id="{00000000-0008-0000-0600-000011000000}"/>
            </a:ext>
          </a:extLst>
        </xdr:cNvPr>
        <xdr:cNvCxnSpPr/>
      </xdr:nvCxnSpPr>
      <xdr:spPr>
        <a:xfrm>
          <a:off x="1095375" y="7036435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246</xdr:row>
      <xdr:rowOff>3175</xdr:rowOff>
    </xdr:from>
    <xdr:to>
      <xdr:col>2</xdr:col>
      <xdr:colOff>0</xdr:colOff>
      <xdr:row>247</xdr:row>
      <xdr:rowOff>438150</xdr:rowOff>
    </xdr:to>
    <xdr:cxnSp macro="">
      <xdr:nvCxnSpPr>
        <xdr:cNvPr id="18" name="2 Conector recto">
          <a:extLst>
            <a:ext uri="{FF2B5EF4-FFF2-40B4-BE49-F238E27FC236}">
              <a16:creationId xmlns="" xmlns:a16="http://schemas.microsoft.com/office/drawing/2014/main" id="{00000000-0008-0000-0600-000012000000}"/>
            </a:ext>
          </a:extLst>
        </xdr:cNvPr>
        <xdr:cNvCxnSpPr/>
      </xdr:nvCxnSpPr>
      <xdr:spPr>
        <a:xfrm>
          <a:off x="1095375" y="75174475"/>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261</xdr:row>
      <xdr:rowOff>3175</xdr:rowOff>
    </xdr:from>
    <xdr:to>
      <xdr:col>2</xdr:col>
      <xdr:colOff>0</xdr:colOff>
      <xdr:row>262</xdr:row>
      <xdr:rowOff>438150</xdr:rowOff>
    </xdr:to>
    <xdr:cxnSp macro="">
      <xdr:nvCxnSpPr>
        <xdr:cNvPr id="19" name="2 Conector recto">
          <a:extLst>
            <a:ext uri="{FF2B5EF4-FFF2-40B4-BE49-F238E27FC236}">
              <a16:creationId xmlns="" xmlns:a16="http://schemas.microsoft.com/office/drawing/2014/main" id="{00000000-0008-0000-0600-000013000000}"/>
            </a:ext>
          </a:extLst>
        </xdr:cNvPr>
        <xdr:cNvCxnSpPr/>
      </xdr:nvCxnSpPr>
      <xdr:spPr>
        <a:xfrm>
          <a:off x="1095375" y="7998460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276</xdr:row>
      <xdr:rowOff>3175</xdr:rowOff>
    </xdr:from>
    <xdr:to>
      <xdr:col>2</xdr:col>
      <xdr:colOff>0</xdr:colOff>
      <xdr:row>277</xdr:row>
      <xdr:rowOff>438150</xdr:rowOff>
    </xdr:to>
    <xdr:cxnSp macro="">
      <xdr:nvCxnSpPr>
        <xdr:cNvPr id="20" name="2 Conector recto">
          <a:extLst>
            <a:ext uri="{FF2B5EF4-FFF2-40B4-BE49-F238E27FC236}">
              <a16:creationId xmlns="" xmlns:a16="http://schemas.microsoft.com/office/drawing/2014/main" id="{00000000-0008-0000-0600-000014000000}"/>
            </a:ext>
          </a:extLst>
        </xdr:cNvPr>
        <xdr:cNvCxnSpPr/>
      </xdr:nvCxnSpPr>
      <xdr:spPr>
        <a:xfrm>
          <a:off x="1095375" y="8457565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291</xdr:row>
      <xdr:rowOff>3175</xdr:rowOff>
    </xdr:from>
    <xdr:to>
      <xdr:col>2</xdr:col>
      <xdr:colOff>0</xdr:colOff>
      <xdr:row>292</xdr:row>
      <xdr:rowOff>438150</xdr:rowOff>
    </xdr:to>
    <xdr:cxnSp macro="">
      <xdr:nvCxnSpPr>
        <xdr:cNvPr id="21" name="2 Conector recto">
          <a:extLst>
            <a:ext uri="{FF2B5EF4-FFF2-40B4-BE49-F238E27FC236}">
              <a16:creationId xmlns="" xmlns:a16="http://schemas.microsoft.com/office/drawing/2014/main" id="{00000000-0008-0000-0600-000015000000}"/>
            </a:ext>
          </a:extLst>
        </xdr:cNvPr>
        <xdr:cNvCxnSpPr/>
      </xdr:nvCxnSpPr>
      <xdr:spPr>
        <a:xfrm>
          <a:off x="1095375" y="8912860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306</xdr:row>
      <xdr:rowOff>3175</xdr:rowOff>
    </xdr:from>
    <xdr:to>
      <xdr:col>2</xdr:col>
      <xdr:colOff>0</xdr:colOff>
      <xdr:row>307</xdr:row>
      <xdr:rowOff>438150</xdr:rowOff>
    </xdr:to>
    <xdr:cxnSp macro="">
      <xdr:nvCxnSpPr>
        <xdr:cNvPr id="22" name="2 Conector recto">
          <a:extLst>
            <a:ext uri="{FF2B5EF4-FFF2-40B4-BE49-F238E27FC236}">
              <a16:creationId xmlns="" xmlns:a16="http://schemas.microsoft.com/office/drawing/2014/main" id="{00000000-0008-0000-0600-000016000000}"/>
            </a:ext>
          </a:extLst>
        </xdr:cNvPr>
        <xdr:cNvCxnSpPr/>
      </xdr:nvCxnSpPr>
      <xdr:spPr>
        <a:xfrm>
          <a:off x="1095375" y="94072075"/>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321</xdr:row>
      <xdr:rowOff>3175</xdr:rowOff>
    </xdr:from>
    <xdr:to>
      <xdr:col>2</xdr:col>
      <xdr:colOff>0</xdr:colOff>
      <xdr:row>322</xdr:row>
      <xdr:rowOff>438150</xdr:rowOff>
    </xdr:to>
    <xdr:cxnSp macro="">
      <xdr:nvCxnSpPr>
        <xdr:cNvPr id="23" name="2 Conector recto">
          <a:extLst>
            <a:ext uri="{FF2B5EF4-FFF2-40B4-BE49-F238E27FC236}">
              <a16:creationId xmlns="" xmlns:a16="http://schemas.microsoft.com/office/drawing/2014/main" id="{00000000-0008-0000-0600-000017000000}"/>
            </a:ext>
          </a:extLst>
        </xdr:cNvPr>
        <xdr:cNvCxnSpPr/>
      </xdr:nvCxnSpPr>
      <xdr:spPr>
        <a:xfrm>
          <a:off x="1095375" y="98155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336</xdr:row>
      <xdr:rowOff>3175</xdr:rowOff>
    </xdr:from>
    <xdr:to>
      <xdr:col>2</xdr:col>
      <xdr:colOff>0</xdr:colOff>
      <xdr:row>337</xdr:row>
      <xdr:rowOff>438150</xdr:rowOff>
    </xdr:to>
    <xdr:cxnSp macro="">
      <xdr:nvCxnSpPr>
        <xdr:cNvPr id="24" name="2 Conector recto">
          <a:extLst>
            <a:ext uri="{FF2B5EF4-FFF2-40B4-BE49-F238E27FC236}">
              <a16:creationId xmlns="" xmlns:a16="http://schemas.microsoft.com/office/drawing/2014/main" id="{00000000-0008-0000-0600-000018000000}"/>
            </a:ext>
          </a:extLst>
        </xdr:cNvPr>
        <xdr:cNvCxnSpPr/>
      </xdr:nvCxnSpPr>
      <xdr:spPr>
        <a:xfrm>
          <a:off x="1095375" y="98155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351</xdr:row>
      <xdr:rowOff>3175</xdr:rowOff>
    </xdr:from>
    <xdr:to>
      <xdr:col>2</xdr:col>
      <xdr:colOff>0</xdr:colOff>
      <xdr:row>352</xdr:row>
      <xdr:rowOff>438150</xdr:rowOff>
    </xdr:to>
    <xdr:cxnSp macro="">
      <xdr:nvCxnSpPr>
        <xdr:cNvPr id="25" name="2 Conector recto">
          <a:extLst>
            <a:ext uri="{FF2B5EF4-FFF2-40B4-BE49-F238E27FC236}">
              <a16:creationId xmlns="" xmlns:a16="http://schemas.microsoft.com/office/drawing/2014/main" id="{00000000-0008-0000-0600-000019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366</xdr:row>
      <xdr:rowOff>3175</xdr:rowOff>
    </xdr:from>
    <xdr:to>
      <xdr:col>2</xdr:col>
      <xdr:colOff>0</xdr:colOff>
      <xdr:row>367</xdr:row>
      <xdr:rowOff>438150</xdr:rowOff>
    </xdr:to>
    <xdr:cxnSp macro="">
      <xdr:nvCxnSpPr>
        <xdr:cNvPr id="26" name="2 Conector recto">
          <a:extLst>
            <a:ext uri="{FF2B5EF4-FFF2-40B4-BE49-F238E27FC236}">
              <a16:creationId xmlns="" xmlns:a16="http://schemas.microsoft.com/office/drawing/2014/main" id="{00000000-0008-0000-0600-00001A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381</xdr:row>
      <xdr:rowOff>3175</xdr:rowOff>
    </xdr:from>
    <xdr:to>
      <xdr:col>2</xdr:col>
      <xdr:colOff>0</xdr:colOff>
      <xdr:row>382</xdr:row>
      <xdr:rowOff>438150</xdr:rowOff>
    </xdr:to>
    <xdr:cxnSp macro="">
      <xdr:nvCxnSpPr>
        <xdr:cNvPr id="27" name="2 Conector recto">
          <a:extLst>
            <a:ext uri="{FF2B5EF4-FFF2-40B4-BE49-F238E27FC236}">
              <a16:creationId xmlns="" xmlns:a16="http://schemas.microsoft.com/office/drawing/2014/main" id="{00000000-0008-0000-0600-00001B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396</xdr:row>
      <xdr:rowOff>3175</xdr:rowOff>
    </xdr:from>
    <xdr:to>
      <xdr:col>2</xdr:col>
      <xdr:colOff>0</xdr:colOff>
      <xdr:row>397</xdr:row>
      <xdr:rowOff>438150</xdr:rowOff>
    </xdr:to>
    <xdr:cxnSp macro="">
      <xdr:nvCxnSpPr>
        <xdr:cNvPr id="28" name="2 Conector recto">
          <a:extLst>
            <a:ext uri="{FF2B5EF4-FFF2-40B4-BE49-F238E27FC236}">
              <a16:creationId xmlns="" xmlns:a16="http://schemas.microsoft.com/office/drawing/2014/main" id="{00000000-0008-0000-0600-00001C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411</xdr:row>
      <xdr:rowOff>3175</xdr:rowOff>
    </xdr:from>
    <xdr:to>
      <xdr:col>2</xdr:col>
      <xdr:colOff>0</xdr:colOff>
      <xdr:row>412</xdr:row>
      <xdr:rowOff>438150</xdr:rowOff>
    </xdr:to>
    <xdr:cxnSp macro="">
      <xdr:nvCxnSpPr>
        <xdr:cNvPr id="29" name="2 Conector recto">
          <a:extLst>
            <a:ext uri="{FF2B5EF4-FFF2-40B4-BE49-F238E27FC236}">
              <a16:creationId xmlns="" xmlns:a16="http://schemas.microsoft.com/office/drawing/2014/main" id="{00000000-0008-0000-0600-00001D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426</xdr:row>
      <xdr:rowOff>3175</xdr:rowOff>
    </xdr:from>
    <xdr:to>
      <xdr:col>2</xdr:col>
      <xdr:colOff>0</xdr:colOff>
      <xdr:row>427</xdr:row>
      <xdr:rowOff>438150</xdr:rowOff>
    </xdr:to>
    <xdr:cxnSp macro="">
      <xdr:nvCxnSpPr>
        <xdr:cNvPr id="30" name="2 Conector recto">
          <a:extLst>
            <a:ext uri="{FF2B5EF4-FFF2-40B4-BE49-F238E27FC236}">
              <a16:creationId xmlns="" xmlns:a16="http://schemas.microsoft.com/office/drawing/2014/main" id="{00000000-0008-0000-0600-00001E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441</xdr:row>
      <xdr:rowOff>3175</xdr:rowOff>
    </xdr:from>
    <xdr:to>
      <xdr:col>2</xdr:col>
      <xdr:colOff>0</xdr:colOff>
      <xdr:row>442</xdr:row>
      <xdr:rowOff>438150</xdr:rowOff>
    </xdr:to>
    <xdr:cxnSp macro="">
      <xdr:nvCxnSpPr>
        <xdr:cNvPr id="31" name="2 Conector recto">
          <a:extLst>
            <a:ext uri="{FF2B5EF4-FFF2-40B4-BE49-F238E27FC236}">
              <a16:creationId xmlns="" xmlns:a16="http://schemas.microsoft.com/office/drawing/2014/main" id="{00000000-0008-0000-0600-00001F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456</xdr:row>
      <xdr:rowOff>3175</xdr:rowOff>
    </xdr:from>
    <xdr:to>
      <xdr:col>2</xdr:col>
      <xdr:colOff>0</xdr:colOff>
      <xdr:row>457</xdr:row>
      <xdr:rowOff>438150</xdr:rowOff>
    </xdr:to>
    <xdr:cxnSp macro="">
      <xdr:nvCxnSpPr>
        <xdr:cNvPr id="32" name="2 Conector recto">
          <a:extLst>
            <a:ext uri="{FF2B5EF4-FFF2-40B4-BE49-F238E27FC236}">
              <a16:creationId xmlns="" xmlns:a16="http://schemas.microsoft.com/office/drawing/2014/main" id="{00000000-0008-0000-0600-000020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471</xdr:row>
      <xdr:rowOff>3175</xdr:rowOff>
    </xdr:from>
    <xdr:to>
      <xdr:col>2</xdr:col>
      <xdr:colOff>0</xdr:colOff>
      <xdr:row>472</xdr:row>
      <xdr:rowOff>438150</xdr:rowOff>
    </xdr:to>
    <xdr:cxnSp macro="">
      <xdr:nvCxnSpPr>
        <xdr:cNvPr id="33" name="2 Conector recto">
          <a:extLst>
            <a:ext uri="{FF2B5EF4-FFF2-40B4-BE49-F238E27FC236}">
              <a16:creationId xmlns="" xmlns:a16="http://schemas.microsoft.com/office/drawing/2014/main" id="{00000000-0008-0000-0600-000021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486</xdr:row>
      <xdr:rowOff>3175</xdr:rowOff>
    </xdr:from>
    <xdr:to>
      <xdr:col>2</xdr:col>
      <xdr:colOff>0</xdr:colOff>
      <xdr:row>487</xdr:row>
      <xdr:rowOff>438150</xdr:rowOff>
    </xdr:to>
    <xdr:cxnSp macro="">
      <xdr:nvCxnSpPr>
        <xdr:cNvPr id="34" name="2 Conector recto">
          <a:extLst>
            <a:ext uri="{FF2B5EF4-FFF2-40B4-BE49-F238E27FC236}">
              <a16:creationId xmlns="" xmlns:a16="http://schemas.microsoft.com/office/drawing/2014/main" id="{00000000-0008-0000-0600-000022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501</xdr:row>
      <xdr:rowOff>3175</xdr:rowOff>
    </xdr:from>
    <xdr:to>
      <xdr:col>2</xdr:col>
      <xdr:colOff>0</xdr:colOff>
      <xdr:row>502</xdr:row>
      <xdr:rowOff>438150</xdr:rowOff>
    </xdr:to>
    <xdr:cxnSp macro="">
      <xdr:nvCxnSpPr>
        <xdr:cNvPr id="35" name="2 Conector recto">
          <a:extLst>
            <a:ext uri="{FF2B5EF4-FFF2-40B4-BE49-F238E27FC236}">
              <a16:creationId xmlns="" xmlns:a16="http://schemas.microsoft.com/office/drawing/2014/main" id="{00000000-0008-0000-0600-000023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516</xdr:row>
      <xdr:rowOff>3175</xdr:rowOff>
    </xdr:from>
    <xdr:to>
      <xdr:col>2</xdr:col>
      <xdr:colOff>0</xdr:colOff>
      <xdr:row>517</xdr:row>
      <xdr:rowOff>438150</xdr:rowOff>
    </xdr:to>
    <xdr:cxnSp macro="">
      <xdr:nvCxnSpPr>
        <xdr:cNvPr id="36" name="2 Conector recto">
          <a:extLst>
            <a:ext uri="{FF2B5EF4-FFF2-40B4-BE49-F238E27FC236}">
              <a16:creationId xmlns="" xmlns:a16="http://schemas.microsoft.com/office/drawing/2014/main" id="{00000000-0008-0000-0600-000024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531</xdr:row>
      <xdr:rowOff>3175</xdr:rowOff>
    </xdr:from>
    <xdr:to>
      <xdr:col>2</xdr:col>
      <xdr:colOff>0</xdr:colOff>
      <xdr:row>532</xdr:row>
      <xdr:rowOff>438150</xdr:rowOff>
    </xdr:to>
    <xdr:cxnSp macro="">
      <xdr:nvCxnSpPr>
        <xdr:cNvPr id="37" name="2 Conector recto">
          <a:extLst>
            <a:ext uri="{FF2B5EF4-FFF2-40B4-BE49-F238E27FC236}">
              <a16:creationId xmlns="" xmlns:a16="http://schemas.microsoft.com/office/drawing/2014/main" id="{00000000-0008-0000-0600-000025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546</xdr:row>
      <xdr:rowOff>3175</xdr:rowOff>
    </xdr:from>
    <xdr:to>
      <xdr:col>2</xdr:col>
      <xdr:colOff>0</xdr:colOff>
      <xdr:row>547</xdr:row>
      <xdr:rowOff>438150</xdr:rowOff>
    </xdr:to>
    <xdr:cxnSp macro="">
      <xdr:nvCxnSpPr>
        <xdr:cNvPr id="38" name="2 Conector recto">
          <a:extLst>
            <a:ext uri="{FF2B5EF4-FFF2-40B4-BE49-F238E27FC236}">
              <a16:creationId xmlns="" xmlns:a16="http://schemas.microsoft.com/office/drawing/2014/main" id="{00000000-0008-0000-0600-000026000000}"/>
            </a:ext>
          </a:extLst>
        </xdr:cNvPr>
        <xdr:cNvCxnSpPr/>
      </xdr:nvCxnSpPr>
      <xdr:spPr>
        <a:xfrm>
          <a:off x="1095375" y="9853612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561</xdr:row>
      <xdr:rowOff>3175</xdr:rowOff>
    </xdr:from>
    <xdr:to>
      <xdr:col>2</xdr:col>
      <xdr:colOff>0</xdr:colOff>
      <xdr:row>562</xdr:row>
      <xdr:rowOff>438150</xdr:rowOff>
    </xdr:to>
    <xdr:cxnSp macro="">
      <xdr:nvCxnSpPr>
        <xdr:cNvPr id="39" name="2 Conector recto">
          <a:extLst>
            <a:ext uri="{FF2B5EF4-FFF2-40B4-BE49-F238E27FC236}">
              <a16:creationId xmlns="" xmlns:a16="http://schemas.microsoft.com/office/drawing/2014/main" id="{00000000-0008-0000-0600-000027000000}"/>
            </a:ext>
          </a:extLst>
        </xdr:cNvPr>
        <xdr:cNvCxnSpPr/>
      </xdr:nvCxnSpPr>
      <xdr:spPr>
        <a:xfrm>
          <a:off x="1095375" y="99187000"/>
          <a:ext cx="1962150" cy="9874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576</xdr:row>
      <xdr:rowOff>3175</xdr:rowOff>
    </xdr:from>
    <xdr:to>
      <xdr:col>2</xdr:col>
      <xdr:colOff>0</xdr:colOff>
      <xdr:row>577</xdr:row>
      <xdr:rowOff>438150</xdr:rowOff>
    </xdr:to>
    <xdr:cxnSp macro="">
      <xdr:nvCxnSpPr>
        <xdr:cNvPr id="40" name="2 Conector recto">
          <a:extLst>
            <a:ext uri="{FF2B5EF4-FFF2-40B4-BE49-F238E27FC236}">
              <a16:creationId xmlns="" xmlns:a16="http://schemas.microsoft.com/office/drawing/2014/main" id="{00000000-0008-0000-0600-000028000000}"/>
            </a:ext>
          </a:extLst>
        </xdr:cNvPr>
        <xdr:cNvCxnSpPr/>
      </xdr:nvCxnSpPr>
      <xdr:spPr>
        <a:xfrm>
          <a:off x="1095375" y="10453687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591</xdr:row>
      <xdr:rowOff>3175</xdr:rowOff>
    </xdr:from>
    <xdr:to>
      <xdr:col>2</xdr:col>
      <xdr:colOff>0</xdr:colOff>
      <xdr:row>592</xdr:row>
      <xdr:rowOff>438150</xdr:rowOff>
    </xdr:to>
    <xdr:cxnSp macro="">
      <xdr:nvCxnSpPr>
        <xdr:cNvPr id="41" name="2 Conector recto">
          <a:extLst>
            <a:ext uri="{FF2B5EF4-FFF2-40B4-BE49-F238E27FC236}">
              <a16:creationId xmlns="" xmlns:a16="http://schemas.microsoft.com/office/drawing/2014/main" id="{00000000-0008-0000-0600-000029000000}"/>
            </a:ext>
          </a:extLst>
        </xdr:cNvPr>
        <xdr:cNvCxnSpPr/>
      </xdr:nvCxnSpPr>
      <xdr:spPr>
        <a:xfrm>
          <a:off x="1095375" y="10453687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606</xdr:row>
      <xdr:rowOff>3175</xdr:rowOff>
    </xdr:from>
    <xdr:to>
      <xdr:col>2</xdr:col>
      <xdr:colOff>0</xdr:colOff>
      <xdr:row>607</xdr:row>
      <xdr:rowOff>438150</xdr:rowOff>
    </xdr:to>
    <xdr:cxnSp macro="">
      <xdr:nvCxnSpPr>
        <xdr:cNvPr id="42" name="2 Conector recto">
          <a:extLst>
            <a:ext uri="{FF2B5EF4-FFF2-40B4-BE49-F238E27FC236}">
              <a16:creationId xmlns="" xmlns:a16="http://schemas.microsoft.com/office/drawing/2014/main" id="{00000000-0008-0000-0600-00002A000000}"/>
            </a:ext>
          </a:extLst>
        </xdr:cNvPr>
        <xdr:cNvCxnSpPr/>
      </xdr:nvCxnSpPr>
      <xdr:spPr>
        <a:xfrm>
          <a:off x="1095375" y="10453687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621</xdr:row>
      <xdr:rowOff>3175</xdr:rowOff>
    </xdr:from>
    <xdr:to>
      <xdr:col>2</xdr:col>
      <xdr:colOff>0</xdr:colOff>
      <xdr:row>622</xdr:row>
      <xdr:rowOff>438150</xdr:rowOff>
    </xdr:to>
    <xdr:cxnSp macro="">
      <xdr:nvCxnSpPr>
        <xdr:cNvPr id="43" name="2 Conector recto">
          <a:extLst>
            <a:ext uri="{FF2B5EF4-FFF2-40B4-BE49-F238E27FC236}">
              <a16:creationId xmlns="" xmlns:a16="http://schemas.microsoft.com/office/drawing/2014/main" id="{00000000-0008-0000-0600-00002B000000}"/>
            </a:ext>
          </a:extLst>
        </xdr:cNvPr>
        <xdr:cNvCxnSpPr/>
      </xdr:nvCxnSpPr>
      <xdr:spPr>
        <a:xfrm>
          <a:off x="1095375" y="10453687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636</xdr:row>
      <xdr:rowOff>3175</xdr:rowOff>
    </xdr:from>
    <xdr:to>
      <xdr:col>2</xdr:col>
      <xdr:colOff>0</xdr:colOff>
      <xdr:row>637</xdr:row>
      <xdr:rowOff>438150</xdr:rowOff>
    </xdr:to>
    <xdr:cxnSp macro="">
      <xdr:nvCxnSpPr>
        <xdr:cNvPr id="44" name="2 Conector recto">
          <a:extLst>
            <a:ext uri="{FF2B5EF4-FFF2-40B4-BE49-F238E27FC236}">
              <a16:creationId xmlns="" xmlns:a16="http://schemas.microsoft.com/office/drawing/2014/main" id="{00000000-0008-0000-0600-00002C000000}"/>
            </a:ext>
          </a:extLst>
        </xdr:cNvPr>
        <xdr:cNvCxnSpPr/>
      </xdr:nvCxnSpPr>
      <xdr:spPr>
        <a:xfrm>
          <a:off x="1095375" y="10453687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651</xdr:row>
      <xdr:rowOff>3175</xdr:rowOff>
    </xdr:from>
    <xdr:to>
      <xdr:col>2</xdr:col>
      <xdr:colOff>0</xdr:colOff>
      <xdr:row>652</xdr:row>
      <xdr:rowOff>438150</xdr:rowOff>
    </xdr:to>
    <xdr:cxnSp macro="">
      <xdr:nvCxnSpPr>
        <xdr:cNvPr id="45" name="2 Conector recto">
          <a:extLst>
            <a:ext uri="{FF2B5EF4-FFF2-40B4-BE49-F238E27FC236}">
              <a16:creationId xmlns="" xmlns:a16="http://schemas.microsoft.com/office/drawing/2014/main" id="{00000000-0008-0000-0600-00002D000000}"/>
            </a:ext>
          </a:extLst>
        </xdr:cNvPr>
        <xdr:cNvCxnSpPr/>
      </xdr:nvCxnSpPr>
      <xdr:spPr>
        <a:xfrm>
          <a:off x="1095375" y="10453687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666</xdr:row>
      <xdr:rowOff>3175</xdr:rowOff>
    </xdr:from>
    <xdr:to>
      <xdr:col>2</xdr:col>
      <xdr:colOff>0</xdr:colOff>
      <xdr:row>667</xdr:row>
      <xdr:rowOff>438150</xdr:rowOff>
    </xdr:to>
    <xdr:cxnSp macro="">
      <xdr:nvCxnSpPr>
        <xdr:cNvPr id="46" name="2 Conector recto">
          <a:extLst>
            <a:ext uri="{FF2B5EF4-FFF2-40B4-BE49-F238E27FC236}">
              <a16:creationId xmlns="" xmlns:a16="http://schemas.microsoft.com/office/drawing/2014/main" id="{00000000-0008-0000-0600-00002E000000}"/>
            </a:ext>
          </a:extLst>
        </xdr:cNvPr>
        <xdr:cNvCxnSpPr/>
      </xdr:nvCxnSpPr>
      <xdr:spPr>
        <a:xfrm>
          <a:off x="1095375" y="10453687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681</xdr:row>
      <xdr:rowOff>3175</xdr:rowOff>
    </xdr:from>
    <xdr:to>
      <xdr:col>2</xdr:col>
      <xdr:colOff>0</xdr:colOff>
      <xdr:row>682</xdr:row>
      <xdr:rowOff>438150</xdr:rowOff>
    </xdr:to>
    <xdr:cxnSp macro="">
      <xdr:nvCxnSpPr>
        <xdr:cNvPr id="47" name="2 Conector recto">
          <a:extLst>
            <a:ext uri="{FF2B5EF4-FFF2-40B4-BE49-F238E27FC236}">
              <a16:creationId xmlns="" xmlns:a16="http://schemas.microsoft.com/office/drawing/2014/main" id="{00000000-0008-0000-0600-00002F000000}"/>
            </a:ext>
          </a:extLst>
        </xdr:cNvPr>
        <xdr:cNvCxnSpPr/>
      </xdr:nvCxnSpPr>
      <xdr:spPr>
        <a:xfrm>
          <a:off x="1095375" y="10453687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696</xdr:row>
      <xdr:rowOff>3175</xdr:rowOff>
    </xdr:from>
    <xdr:to>
      <xdr:col>2</xdr:col>
      <xdr:colOff>0</xdr:colOff>
      <xdr:row>697</xdr:row>
      <xdr:rowOff>438150</xdr:rowOff>
    </xdr:to>
    <xdr:cxnSp macro="">
      <xdr:nvCxnSpPr>
        <xdr:cNvPr id="48" name="2 Conector recto">
          <a:extLst>
            <a:ext uri="{FF2B5EF4-FFF2-40B4-BE49-F238E27FC236}">
              <a16:creationId xmlns="" xmlns:a16="http://schemas.microsoft.com/office/drawing/2014/main" id="{00000000-0008-0000-0600-000030000000}"/>
            </a:ext>
          </a:extLst>
        </xdr:cNvPr>
        <xdr:cNvCxnSpPr/>
      </xdr:nvCxnSpPr>
      <xdr:spPr>
        <a:xfrm>
          <a:off x="1095375" y="104536875"/>
          <a:ext cx="19621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411788</xdr:colOff>
      <xdr:row>5</xdr:row>
      <xdr:rowOff>477210</xdr:rowOff>
    </xdr:from>
    <xdr:to>
      <xdr:col>25</xdr:col>
      <xdr:colOff>553979</xdr:colOff>
      <xdr:row>12</xdr:row>
      <xdr:rowOff>153352</xdr:rowOff>
    </xdr:to>
    <xdr:pic>
      <xdr:nvPicPr>
        <xdr:cNvPr id="49" name="48 Imagen">
          <a:extLst>
            <a:ext uri="{FF2B5EF4-FFF2-40B4-BE49-F238E27FC236}">
              <a16:creationId xmlns="" xmlns:a16="http://schemas.microsoft.com/office/drawing/2014/main" id="{00000000-0008-0000-0600-000031000000}"/>
            </a:ext>
          </a:extLst>
        </xdr:cNvPr>
        <xdr:cNvPicPr>
          <a:picLocks noChangeAspect="1"/>
        </xdr:cNvPicPr>
      </xdr:nvPicPr>
      <xdr:blipFill>
        <a:blip xmlns:r="http://schemas.openxmlformats.org/officeDocument/2006/relationships" r:embed="rId1"/>
        <a:stretch>
          <a:fillRect/>
        </a:stretch>
      </xdr:blipFill>
      <xdr:spPr>
        <a:xfrm>
          <a:off x="16880513" y="2429835"/>
          <a:ext cx="5476191" cy="3895717"/>
        </a:xfrm>
        <a:prstGeom prst="rect">
          <a:avLst/>
        </a:prstGeom>
      </xdr:spPr>
    </xdr:pic>
    <xdr:clientData/>
  </xdr:twoCellAnchor>
  <xdr:twoCellAnchor editAs="oneCell">
    <xdr:from>
      <xdr:col>20</xdr:col>
      <xdr:colOff>182277</xdr:colOff>
      <xdr:row>17</xdr:row>
      <xdr:rowOff>127000</xdr:rowOff>
    </xdr:from>
    <xdr:to>
      <xdr:col>26</xdr:col>
      <xdr:colOff>92262</xdr:colOff>
      <xdr:row>34</xdr:row>
      <xdr:rowOff>121774</xdr:rowOff>
    </xdr:to>
    <xdr:pic>
      <xdr:nvPicPr>
        <xdr:cNvPr id="50" name="49 Imagen">
          <a:extLst>
            <a:ext uri="{FF2B5EF4-FFF2-40B4-BE49-F238E27FC236}">
              <a16:creationId xmlns="" xmlns:a16="http://schemas.microsoft.com/office/drawing/2014/main" id="{00000000-0008-0000-0600-000032000000}"/>
            </a:ext>
          </a:extLst>
        </xdr:cNvPr>
        <xdr:cNvPicPr>
          <a:picLocks noChangeAspect="1"/>
        </xdr:cNvPicPr>
      </xdr:nvPicPr>
      <xdr:blipFill>
        <a:blip xmlns:r="http://schemas.openxmlformats.org/officeDocument/2006/relationships" r:embed="rId2"/>
        <a:stretch>
          <a:fillRect/>
        </a:stretch>
      </xdr:blipFill>
      <xdr:spPr>
        <a:xfrm>
          <a:off x="18175002" y="8280400"/>
          <a:ext cx="4481985" cy="51001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133350</xdr:colOff>
      <xdr:row>3</xdr:row>
      <xdr:rowOff>9525</xdr:rowOff>
    </xdr:from>
    <xdr:to>
      <xdr:col>2</xdr:col>
      <xdr:colOff>133350</xdr:colOff>
      <xdr:row>16</xdr:row>
      <xdr:rowOff>171450</xdr:rowOff>
    </xdr:to>
    <xdr:cxnSp macro="">
      <xdr:nvCxnSpPr>
        <xdr:cNvPr id="2" name="1 Conector recto de flecha">
          <a:extLst>
            <a:ext uri="{FF2B5EF4-FFF2-40B4-BE49-F238E27FC236}">
              <a16:creationId xmlns="" xmlns:a16="http://schemas.microsoft.com/office/drawing/2014/main" id="{00000000-0008-0000-0900-000002000000}"/>
            </a:ext>
          </a:extLst>
        </xdr:cNvPr>
        <xdr:cNvCxnSpPr/>
      </xdr:nvCxnSpPr>
      <xdr:spPr>
        <a:xfrm>
          <a:off x="609600" y="723900"/>
          <a:ext cx="0" cy="2876550"/>
        </a:xfrm>
        <a:prstGeom prst="straightConnector1">
          <a:avLst/>
        </a:prstGeom>
        <a:ln>
          <a:solidFill>
            <a:srgbClr val="FF0000"/>
          </a:solidFill>
          <a:prstDash val="sysDot"/>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9526</xdr:colOff>
      <xdr:row>19</xdr:row>
      <xdr:rowOff>47626</xdr:rowOff>
    </xdr:from>
    <xdr:to>
      <xdr:col>7</xdr:col>
      <xdr:colOff>838200</xdr:colOff>
      <xdr:row>19</xdr:row>
      <xdr:rowOff>85725</xdr:rowOff>
    </xdr:to>
    <xdr:cxnSp macro="">
      <xdr:nvCxnSpPr>
        <xdr:cNvPr id="3" name="2 Conector recto de flecha">
          <a:extLst>
            <a:ext uri="{FF2B5EF4-FFF2-40B4-BE49-F238E27FC236}">
              <a16:creationId xmlns="" xmlns:a16="http://schemas.microsoft.com/office/drawing/2014/main" id="{00000000-0008-0000-0900-000003000000}"/>
            </a:ext>
          </a:extLst>
        </xdr:cNvPr>
        <xdr:cNvCxnSpPr/>
      </xdr:nvCxnSpPr>
      <xdr:spPr>
        <a:xfrm flipH="1" flipV="1">
          <a:off x="771526" y="4019551"/>
          <a:ext cx="4124324" cy="38099"/>
        </a:xfrm>
        <a:prstGeom prst="straightConnector1">
          <a:avLst/>
        </a:prstGeom>
        <a:ln>
          <a:solidFill>
            <a:srgbClr val="FF0000"/>
          </a:solidFill>
          <a:prstDash val="sysDot"/>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66674</xdr:colOff>
      <xdr:row>8</xdr:row>
      <xdr:rowOff>112514</xdr:rowOff>
    </xdr:from>
    <xdr:to>
      <xdr:col>21</xdr:col>
      <xdr:colOff>73915</xdr:colOff>
      <xdr:row>48</xdr:row>
      <xdr:rowOff>8240</xdr:rowOff>
    </xdr:to>
    <xdr:pic>
      <xdr:nvPicPr>
        <xdr:cNvPr id="2" name="1 Imagen">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686174" y="1636514"/>
          <a:ext cx="13361291" cy="7515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MPUTADOR\Downloads\MAPA%20DE%20RIESGOS%20PROCESO%20PLANEACION%20ESTRATEG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maria.delgadillo\Escritorio\MCD-FVS\MAPA%20DE%20RIESGOS\MAPAS%20DE%20RIESGO%20CORREGIDOS%20-%202013\MAPA%20DE%20RIESGOS%20PLANEACION%20ESTRAT&#201;G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loria2\GLORIA\copia_seguridad\Gloria\Riesgos_corrupcion_2016\PES_FT_003_007_v2_defini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EJERCICIO RIESGOS"/>
      <sheetName val="Hoja3"/>
      <sheetName val="lista elegible"/>
      <sheetName val="Hoja1"/>
    </sheetNames>
    <sheetDataSet>
      <sheetData sheetId="0"/>
      <sheetData sheetId="1"/>
      <sheetData sheetId="2">
        <row r="24">
          <cell r="A24" t="str">
            <v>ESTRATÉGICO</v>
          </cell>
        </row>
        <row r="25">
          <cell r="A25" t="str">
            <v>DE CUMPLIMIENTO</v>
          </cell>
        </row>
        <row r="26">
          <cell r="A26" t="str">
            <v>TECNOLÓGICO</v>
          </cell>
        </row>
        <row r="27">
          <cell r="A27" t="str">
            <v>OPERATIVO</v>
          </cell>
        </row>
        <row r="28">
          <cell r="A28" t="str">
            <v>FINANCIERO</v>
          </cell>
        </row>
        <row r="29">
          <cell r="A29" t="str">
            <v>DE CONTROL</v>
          </cell>
        </row>
        <row r="30">
          <cell r="A30" t="str">
            <v>BIOLÓGICOS</v>
          </cell>
        </row>
        <row r="31">
          <cell r="A31" t="str">
            <v>SOCIALES</v>
          </cell>
        </row>
        <row r="32">
          <cell r="A32" t="str">
            <v>NATURALES</v>
          </cell>
        </row>
        <row r="33">
          <cell r="A33" t="str">
            <v>FISICOS</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EJERCICIO RIESGOS"/>
      <sheetName val="Hoja3"/>
    </sheetNames>
    <sheetDataSet>
      <sheetData sheetId="0"/>
      <sheetData sheetId="1"/>
      <sheetData sheetId="2">
        <row r="27">
          <cell r="A27" t="str">
            <v>ESTRATÉGICO</v>
          </cell>
        </row>
        <row r="28">
          <cell r="A28" t="str">
            <v>DE CUMPLIMIENTO</v>
          </cell>
        </row>
        <row r="29">
          <cell r="A29" t="str">
            <v>TECNOLÓGICO</v>
          </cell>
        </row>
        <row r="30">
          <cell r="A30" t="str">
            <v>OPERATIVO</v>
          </cell>
        </row>
        <row r="31">
          <cell r="A31" t="str">
            <v>FINANCIERO</v>
          </cell>
        </row>
        <row r="32">
          <cell r="A32" t="str">
            <v>DE CONTROL</v>
          </cell>
        </row>
        <row r="33">
          <cell r="A33" t="str">
            <v>BIOLÓGICOS</v>
          </cell>
        </row>
        <row r="34">
          <cell r="A34" t="str">
            <v>SOCIALES</v>
          </cell>
        </row>
        <row r="35">
          <cell r="A35" t="str">
            <v>NATURALES</v>
          </cell>
        </row>
        <row r="36">
          <cell r="A36" t="str">
            <v>FISICOS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ACIÓN IMPACTO PROBABILIDAD"/>
      <sheetName val="MATRIZ RIESGOS"/>
      <sheetName val="MAPA DE RIESGOS (2)"/>
      <sheetName val="MAPA DE RIESGOS CORRUPCION"/>
      <sheetName val="VALORAC CONTROLES"/>
      <sheetName val="DEFINICION_RIESGO"/>
      <sheetName val="IDENTIFICACION_RIESGO"/>
      <sheetName val="VALORACION"/>
      <sheetName val="MAPA"/>
      <sheetName val="MAPA_RIESGOS"/>
      <sheetName val="Hoja4"/>
      <sheetName val="Hoja5"/>
      <sheetName val="Hoja6"/>
      <sheetName val="Hoja1"/>
      <sheetName val="Hoja2"/>
      <sheetName val="Hoja3"/>
      <sheetName val="Hoja7"/>
      <sheetName val="Hoja8"/>
      <sheetName val="Hoja9"/>
      <sheetName val="Hoja10"/>
      <sheetName val="MAPA DE RIESGOS"/>
    </sheetNames>
    <sheetDataSet>
      <sheetData sheetId="0">
        <row r="4">
          <cell r="B4">
            <v>1</v>
          </cell>
          <cell r="C4" t="str">
            <v>Rara vez</v>
          </cell>
          <cell r="G4">
            <v>5</v>
          </cell>
          <cell r="H4" t="str">
            <v>Moderado</v>
          </cell>
        </row>
        <row r="5">
          <cell r="B5">
            <v>2</v>
          </cell>
          <cell r="C5" t="str">
            <v>Improbable</v>
          </cell>
          <cell r="G5">
            <v>10</v>
          </cell>
          <cell r="H5" t="str">
            <v>Mayor</v>
          </cell>
        </row>
        <row r="6">
          <cell r="B6">
            <v>3</v>
          </cell>
          <cell r="C6" t="str">
            <v>Posible</v>
          </cell>
          <cell r="G6">
            <v>20</v>
          </cell>
          <cell r="H6" t="str">
            <v>Catastrófico</v>
          </cell>
        </row>
        <row r="7">
          <cell r="B7">
            <v>4</v>
          </cell>
          <cell r="C7" t="str">
            <v>Probable</v>
          </cell>
        </row>
        <row r="8">
          <cell r="B8">
            <v>5</v>
          </cell>
          <cell r="C8" t="str">
            <v>Casi seguro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U43"/>
  <sheetViews>
    <sheetView topLeftCell="B1" zoomScale="81" zoomScaleNormal="81" workbookViewId="0">
      <selection activeCell="D13" sqref="D13:D17"/>
    </sheetView>
  </sheetViews>
  <sheetFormatPr baseColWidth="10" defaultColWidth="11.42578125" defaultRowHeight="15" x14ac:dyDescent="0.2"/>
  <cols>
    <col min="1" max="1" width="3" style="105" hidden="1" customWidth="1"/>
    <col min="2" max="2" width="11.5703125" style="16" customWidth="1"/>
    <col min="3" max="3" width="36.85546875" style="32" customWidth="1"/>
    <col min="4" max="4" width="28.42578125" style="32" customWidth="1"/>
    <col min="5" max="5" width="22.5703125" style="32" customWidth="1"/>
    <col min="6" max="6" width="19.140625" style="32" customWidth="1"/>
    <col min="7" max="7" width="12.42578125" style="32" customWidth="1"/>
    <col min="8" max="8" width="13.42578125" style="32" customWidth="1"/>
    <col min="9" max="9" width="8.5703125" style="32" customWidth="1"/>
    <col min="10" max="10" width="12.42578125" style="32" customWidth="1"/>
    <col min="11" max="11" width="12.28515625" style="32" customWidth="1"/>
    <col min="12" max="12" width="12.7109375" style="32" customWidth="1"/>
    <col min="13" max="13" width="53.42578125" style="9" customWidth="1"/>
    <col min="14" max="14" width="16.7109375" style="144" customWidth="1"/>
    <col min="15" max="15" width="11.5703125" style="144" customWidth="1"/>
    <col min="16" max="17" width="12.42578125" style="144" customWidth="1"/>
    <col min="18" max="18" width="17.140625" style="144" customWidth="1"/>
    <col min="19" max="19" width="12.42578125" style="144" customWidth="1"/>
    <col min="20" max="20" width="16.7109375" style="144" customWidth="1"/>
    <col min="21" max="21" width="12" style="144" customWidth="1"/>
    <col min="22" max="22" width="12.140625" style="144" customWidth="1"/>
    <col min="23" max="24" width="13.5703125" style="144" customWidth="1"/>
    <col min="25" max="25" width="14.5703125" style="144" customWidth="1"/>
    <col min="26" max="26" width="13.5703125" style="144" customWidth="1"/>
    <col min="27" max="27" width="9.140625" style="9" customWidth="1"/>
    <col min="28" max="28" width="13.5703125" style="144" customWidth="1"/>
    <col min="29" max="29" width="9.28515625" style="144" customWidth="1"/>
    <col min="30" max="36" width="13.5703125" style="9" customWidth="1"/>
    <col min="37" max="37" width="46.28515625" style="32" customWidth="1"/>
    <col min="38" max="38" width="31.5703125" style="105" customWidth="1"/>
    <col min="39" max="39" width="18" style="32" customWidth="1"/>
    <col min="40" max="40" width="18.140625" style="32" customWidth="1"/>
    <col min="41" max="42" width="24.7109375" style="16" customWidth="1"/>
    <col min="43" max="43" width="22" style="32" customWidth="1"/>
    <col min="44" max="44" width="22.85546875" style="32" customWidth="1"/>
    <col min="45" max="45" width="16.42578125" style="32" customWidth="1"/>
    <col min="46" max="46" width="16" style="32" customWidth="1"/>
    <col min="47" max="47" width="28.140625" style="32" customWidth="1"/>
    <col min="48" max="16384" width="11.42578125" style="32"/>
  </cols>
  <sheetData>
    <row r="1" spans="1:47" s="102" customFormat="1" ht="40.5" customHeight="1" x14ac:dyDescent="0.3">
      <c r="A1" s="101"/>
      <c r="B1" s="381"/>
      <c r="C1" s="382"/>
      <c r="D1" s="349" t="s">
        <v>4</v>
      </c>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39" t="s">
        <v>10</v>
      </c>
      <c r="AS1" s="340"/>
      <c r="AT1" s="341"/>
    </row>
    <row r="2" spans="1:47" s="102" customFormat="1" ht="17.25" customHeight="1" thickBot="1" x14ac:dyDescent="0.35">
      <c r="A2" s="103"/>
      <c r="B2" s="383"/>
      <c r="C2" s="384"/>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6" t="s">
        <v>66</v>
      </c>
      <c r="AS2" s="347"/>
      <c r="AT2" s="348"/>
    </row>
    <row r="3" spans="1:47" s="102" customFormat="1" ht="17.25" customHeight="1" x14ac:dyDescent="0.25">
      <c r="A3" s="3"/>
      <c r="B3" s="383"/>
      <c r="C3" s="384"/>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100" t="s">
        <v>6</v>
      </c>
      <c r="AS3" s="342" t="s">
        <v>7</v>
      </c>
      <c r="AT3" s="343"/>
    </row>
    <row r="4" spans="1:47" s="102" customFormat="1" ht="20.25" customHeight="1" x14ac:dyDescent="0.25">
      <c r="A4" s="104"/>
      <c r="B4" s="385" t="s">
        <v>8</v>
      </c>
      <c r="C4" s="386"/>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154">
        <v>3</v>
      </c>
      <c r="AS4" s="344" t="s">
        <v>9</v>
      </c>
      <c r="AT4" s="345"/>
    </row>
    <row r="5" spans="1:47" ht="15.75" customHeight="1" x14ac:dyDescent="0.2"/>
    <row r="6" spans="1:47" ht="27.75" x14ac:dyDescent="0.2">
      <c r="B6" s="387" t="s">
        <v>364</v>
      </c>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5"/>
    </row>
    <row r="7" spans="1:47" ht="30" x14ac:dyDescent="0.2">
      <c r="B7" s="388" t="s">
        <v>54</v>
      </c>
      <c r="C7" s="388"/>
      <c r="D7" s="388"/>
      <c r="E7" s="371"/>
      <c r="F7" s="363" t="s">
        <v>211</v>
      </c>
      <c r="G7" s="364" t="s">
        <v>59</v>
      </c>
      <c r="H7" s="364"/>
      <c r="I7" s="364"/>
      <c r="J7" s="364"/>
      <c r="K7" s="364"/>
      <c r="L7" s="364"/>
      <c r="M7" s="108"/>
      <c r="N7" s="110"/>
      <c r="O7" s="110"/>
      <c r="P7" s="110"/>
      <c r="Q7" s="110"/>
      <c r="R7" s="110"/>
      <c r="S7" s="110"/>
      <c r="T7" s="110"/>
      <c r="U7" s="110"/>
      <c r="V7" s="110"/>
      <c r="W7" s="110"/>
      <c r="X7" s="110"/>
      <c r="Y7" s="110"/>
      <c r="Z7" s="110"/>
      <c r="AA7" s="108"/>
      <c r="AB7" s="110"/>
      <c r="AC7" s="110"/>
      <c r="AD7" s="108"/>
      <c r="AE7" s="108"/>
      <c r="AF7" s="108"/>
      <c r="AG7" s="108"/>
      <c r="AH7" s="108"/>
      <c r="AI7" s="108"/>
      <c r="AJ7" s="108"/>
      <c r="AK7" s="211"/>
      <c r="AL7" s="212"/>
      <c r="AM7" s="211"/>
      <c r="AN7" s="211"/>
      <c r="AO7" s="108"/>
      <c r="AP7" s="108"/>
      <c r="AQ7" s="108"/>
      <c r="AR7" s="108" t="s">
        <v>362</v>
      </c>
      <c r="AS7" s="108"/>
      <c r="AT7" s="109"/>
      <c r="AU7" s="5"/>
    </row>
    <row r="8" spans="1:47" x14ac:dyDescent="0.2">
      <c r="B8" s="367" t="s">
        <v>53</v>
      </c>
      <c r="C8" s="369" t="s">
        <v>56</v>
      </c>
      <c r="D8" s="369" t="s">
        <v>0</v>
      </c>
      <c r="E8" s="369" t="s">
        <v>58</v>
      </c>
      <c r="F8" s="363"/>
      <c r="G8" s="364"/>
      <c r="H8" s="364"/>
      <c r="I8" s="364"/>
      <c r="J8" s="364"/>
      <c r="K8" s="364"/>
      <c r="L8" s="364"/>
      <c r="M8" s="371" t="s">
        <v>199</v>
      </c>
      <c r="N8" s="389" t="s">
        <v>200</v>
      </c>
      <c r="O8" s="389"/>
      <c r="P8" s="389" t="s">
        <v>201</v>
      </c>
      <c r="Q8" s="389"/>
      <c r="R8" s="389"/>
      <c r="S8" s="389"/>
      <c r="T8" s="389"/>
      <c r="U8" s="389"/>
      <c r="V8" s="389"/>
      <c r="W8" s="156"/>
      <c r="X8" s="156"/>
      <c r="Y8" s="358" t="s">
        <v>206</v>
      </c>
      <c r="Z8" s="358" t="s">
        <v>207</v>
      </c>
      <c r="AA8" s="358" t="s">
        <v>197</v>
      </c>
      <c r="AB8" s="358" t="s">
        <v>208</v>
      </c>
      <c r="AC8" s="358" t="s">
        <v>197</v>
      </c>
      <c r="AD8" s="358" t="s">
        <v>209</v>
      </c>
      <c r="AE8" s="358" t="s">
        <v>207</v>
      </c>
      <c r="AF8" s="358" t="s">
        <v>197</v>
      </c>
      <c r="AG8" s="358" t="s">
        <v>208</v>
      </c>
      <c r="AH8" s="358" t="s">
        <v>197</v>
      </c>
      <c r="AI8" s="358" t="s">
        <v>209</v>
      </c>
      <c r="AJ8" s="358" t="s">
        <v>210</v>
      </c>
      <c r="AK8" s="372" t="s">
        <v>55</v>
      </c>
      <c r="AL8" s="373"/>
      <c r="AM8" s="373"/>
      <c r="AN8" s="373"/>
      <c r="AO8" s="373"/>
      <c r="AP8" s="374"/>
      <c r="AQ8" s="390" t="s">
        <v>361</v>
      </c>
      <c r="AR8" s="391"/>
      <c r="AS8" s="392"/>
      <c r="AT8" s="214"/>
      <c r="AU8" s="106"/>
    </row>
    <row r="9" spans="1:47" ht="45" x14ac:dyDescent="0.2">
      <c r="B9" s="368"/>
      <c r="C9" s="370"/>
      <c r="D9" s="370"/>
      <c r="E9" s="370"/>
      <c r="F9" s="363"/>
      <c r="G9" s="110" t="s">
        <v>196</v>
      </c>
      <c r="H9" s="115" t="s">
        <v>2</v>
      </c>
      <c r="I9" s="134" t="s">
        <v>197</v>
      </c>
      <c r="J9" s="115" t="s">
        <v>3</v>
      </c>
      <c r="K9" s="115" t="s">
        <v>197</v>
      </c>
      <c r="L9" s="115" t="s">
        <v>198</v>
      </c>
      <c r="M9" s="370"/>
      <c r="N9" s="138" t="s">
        <v>2</v>
      </c>
      <c r="O9" s="138" t="s">
        <v>3</v>
      </c>
      <c r="P9" s="138" t="s">
        <v>138</v>
      </c>
      <c r="Q9" s="138" t="s">
        <v>218</v>
      </c>
      <c r="R9" s="138" t="s">
        <v>202</v>
      </c>
      <c r="S9" s="138" t="s">
        <v>203</v>
      </c>
      <c r="T9" s="138" t="s">
        <v>239</v>
      </c>
      <c r="U9" s="138" t="s">
        <v>204</v>
      </c>
      <c r="V9" s="138" t="s">
        <v>205</v>
      </c>
      <c r="W9" s="162" t="s">
        <v>240</v>
      </c>
      <c r="X9" s="162" t="s">
        <v>219</v>
      </c>
      <c r="Y9" s="358"/>
      <c r="Z9" s="358"/>
      <c r="AA9" s="358"/>
      <c r="AB9" s="358"/>
      <c r="AC9" s="358"/>
      <c r="AD9" s="358"/>
      <c r="AE9" s="358"/>
      <c r="AF9" s="358"/>
      <c r="AG9" s="358"/>
      <c r="AH9" s="358"/>
      <c r="AI9" s="358"/>
      <c r="AJ9" s="358"/>
      <c r="AK9" s="216" t="s">
        <v>152</v>
      </c>
      <c r="AL9" s="216" t="s">
        <v>151</v>
      </c>
      <c r="AM9" s="216" t="s">
        <v>57</v>
      </c>
      <c r="AN9" s="216" t="s">
        <v>62</v>
      </c>
      <c r="AO9" s="216" t="s">
        <v>5</v>
      </c>
      <c r="AP9" s="216" t="s">
        <v>359</v>
      </c>
      <c r="AQ9" s="217" t="s">
        <v>154</v>
      </c>
      <c r="AR9" s="217" t="s">
        <v>155</v>
      </c>
      <c r="AS9" s="217" t="s">
        <v>360</v>
      </c>
      <c r="AT9" s="215"/>
      <c r="AU9" s="107"/>
    </row>
    <row r="10" spans="1:47" s="16" customFormat="1" ht="78" customHeight="1" x14ac:dyDescent="0.2">
      <c r="A10" s="218"/>
      <c r="B10" s="365" t="s">
        <v>363</v>
      </c>
      <c r="C10" s="81" t="s">
        <v>225</v>
      </c>
      <c r="D10" s="328" t="s">
        <v>212</v>
      </c>
      <c r="E10" s="328" t="s">
        <v>215</v>
      </c>
      <c r="F10" s="328" t="s">
        <v>213</v>
      </c>
      <c r="G10" s="328">
        <v>1</v>
      </c>
      <c r="H10" s="313" t="str">
        <f>+(IF(G10&lt;=4, "Muy Baja",IF(G10&lt;=12,"Baja",IF(G10&lt;=365,"Media",IF(G10&lt;=1500,"Alta",IF(G10&gt;1500,"Muy Alta"))))))</f>
        <v>Muy Baja</v>
      </c>
      <c r="I10" s="337">
        <f>IF(H10="Muy Baja",20%,IF(H10="Baja",40%,IF(H10="Media",60%,IF(H10="Alta",80%,IF(H10="Muy Alta",100%,0)))))</f>
        <v>0.2</v>
      </c>
      <c r="J10" s="313" t="s">
        <v>19</v>
      </c>
      <c r="K10" s="337">
        <f>IF(J10="Leve",20%,IF(J10="Menor",40%,IF(J10="Moderado",60%,IF(J10="Mayor",80%,IF(J10="Catastrófico",100%,0)))))</f>
        <v>0.6</v>
      </c>
      <c r="L10" s="313" t="str">
        <f>+IF(AND(H10="Muy Baja",J10="Leve"),"Bajo",IF(AND(H10="Baja",J10="Leve"),"Bajo",IF(AND(H10="Media",J10="Leve"),"Moderado",IF(AND(H10="Alta",J10="Leve"),"Moderado",IF(AND(H10="Muy Alta",J10="Leve"),"Alto",IF(AND(H10="Muy Baja",J10="Menor"),"Bajo",IF(AND(H10="Baja",J10="Menor"),"Moderado",IF(AND(H10="Media",J10="Menor"),"Moderado",IF(AND(H10="Alta",J10="Menor"),"Moderado",IF(AND(H10="Muy Alta",J10="Menor"),"Alto",IF(AND(H10="Muy Baja",J10="Moderado"),"Moderado",IF(AND(H10="Baja",J10="Moderado"),"Moderado",IF(AND(H10="Media",J10="Moderado"),"Moderado",IF(AND(H10="Alta",J10="Moderado"),"Alto",IF(AND(H10="Muy Alta",J10="Moderado"),"Alto",IF(AND(H10="Muy Baja",J10="Mayor"),"Alto",IF(AND(H10="Baja",J10="Mayor"),"Alto",IF(AND(H10="Media",J10="Mayor"),"Alto",IF(AND(H10="Alta",J10="Mayor"),"Alto",IF(AND(H10="Muy Alta",J10="Mayor"),"Alto",IF(AND(H10="Muy Baja",J10="Catastrófico"),"Extremo",IF(AND(H10="Baja",J10="Catastrófico"),"Extremo",IF(AND(H10="Media",J10="Catastrófico"),"Extremo",IF(AND(H10="Alta",J10="Catastrófico"),"Extremo",IF(AND(H10="Muy Alta",J10="Catastrófico"),"Extremo")))))))))))))))))))))))))</f>
        <v>Moderado</v>
      </c>
      <c r="M10" s="97" t="s">
        <v>217</v>
      </c>
      <c r="N10" s="137" t="s">
        <v>40</v>
      </c>
      <c r="O10" s="137"/>
      <c r="P10" s="133" t="s">
        <v>139</v>
      </c>
      <c r="Q10" s="147">
        <f>IF(P10="Preventivo",25%,IF(P10="Detectivo",15%,IF(P10="Correctivo",10%)))</f>
        <v>0.25</v>
      </c>
      <c r="R10" s="133" t="s">
        <v>181</v>
      </c>
      <c r="S10" s="147">
        <f>IF(R10="Automático",25%,IF(R10="Manual",15%))</f>
        <v>0.15</v>
      </c>
      <c r="T10" s="133" t="s">
        <v>183</v>
      </c>
      <c r="U10" s="133" t="s">
        <v>184</v>
      </c>
      <c r="V10" s="133" t="s">
        <v>186</v>
      </c>
      <c r="W10" s="149">
        <f>+Q10+S10</f>
        <v>0.4</v>
      </c>
      <c r="X10" s="147">
        <f>+I10*W10</f>
        <v>8.0000000000000016E-2</v>
      </c>
      <c r="Y10" s="148">
        <f>+I10-X10</f>
        <v>0.12</v>
      </c>
      <c r="Z10" s="313" t="str">
        <f>+(IF(Y11&lt;=20%, "Muy Baja",IF(Y11&lt;=40%,"Baja",IF(Y11&lt;=40%,"Media",IF(Y11&lt;=60%,"Alta",IF(Y11&gt;80%,"Muy Alta"))))))</f>
        <v>Muy Baja</v>
      </c>
      <c r="AA10" s="335">
        <f>+Y11</f>
        <v>8.3999999999999991E-2</v>
      </c>
      <c r="AB10" s="313" t="str">
        <f>+J10</f>
        <v>Moderado</v>
      </c>
      <c r="AC10" s="353">
        <f>+K10</f>
        <v>0.6</v>
      </c>
      <c r="AD10" s="355" t="str">
        <f>+IF(AND(H10="Muy Baja",J10="Leve"),"Bajo",IF(AND(H10="Baja",J10="Leve"),"Bajo",IF(AND(H10="Media",J10="Leve"),"Moderado",IF(AND(H10="Alta",J10="Leve"),"Moderado",IF(AND(H10="Muy Alta",J10="Leve"),"Alto",IF(AND(H10="Muy Baja",J10="Menor"),"Bajo",IF(AND(H10="Baja",J10="Menor"),"Moderado",IF(AND(H10="Media",J10="Menor"),"Moderado",IF(AND(H10="Alta",J10="Menor"),"Moderado",IF(AND(H10="Muy Alta",J10="Menor"),"Alto",IF(AND(H10="Muy Baja",J10="Moderado"),"Moderado",IF(AND(H10="Baja",J10="Moderado"),"Moderado",IF(AND(H10="Media",J10="Moderado"),"Moderado",IF(AND(H10="Alta",J10="Moderado"),"Alto",IF(AND(H10="Muy Alta",J10="Moderado"),"Alto",IF(AND(H10="Muy Baja",J10="Mayor"),"Alto",IF(AND(H10="Baja",J10="Mayor"),"Alto",IF(AND(H10="Media",J10="Mayor"),"Alto",IF(AND(H10="Alta",J10="Mayor"),"Alto",IF(AND(H10="Muy Alta",J10="Mayor"),"Alto",IF(AND(H10="Muy Baja",J10="Catastrófico"),"Extremo",IF(AND(H10="Baja",J10="Catastrófico"),"Extremo",IF(AND(H10="Media",J10="Catastrófico"),"Extremo",IF(AND(H10="Alta",J10="Catastrófico"),"Extremo",IF(AND(H10="Muy Alta",J10="Catastrófico"),"Extremo")))))))))))))))))))))))))</f>
        <v>Moderado</v>
      </c>
      <c r="AE10" s="313" t="str">
        <f>+Z10</f>
        <v>Muy Baja</v>
      </c>
      <c r="AF10" s="357">
        <f>+AA10</f>
        <v>8.3999999999999991E-2</v>
      </c>
      <c r="AG10" s="313" t="str">
        <f>+AB10</f>
        <v>Moderado</v>
      </c>
      <c r="AH10" s="353">
        <f>+AC10</f>
        <v>0.6</v>
      </c>
      <c r="AI10" s="313" t="str">
        <f>+AD10</f>
        <v>Moderado</v>
      </c>
      <c r="AJ10" s="328" t="s">
        <v>348</v>
      </c>
      <c r="AK10" s="359" t="s">
        <v>220</v>
      </c>
      <c r="AL10" s="361" t="s">
        <v>221</v>
      </c>
      <c r="AM10" s="332" t="s">
        <v>222</v>
      </c>
      <c r="AN10" s="375" t="s">
        <v>223</v>
      </c>
      <c r="AO10" s="296" t="s">
        <v>153</v>
      </c>
      <c r="AP10" s="296" t="s">
        <v>224</v>
      </c>
      <c r="AQ10" s="350"/>
      <c r="AR10" s="350"/>
      <c r="AS10" s="350"/>
      <c r="AT10" s="352"/>
      <c r="AU10" s="31"/>
    </row>
    <row r="11" spans="1:47" s="16" customFormat="1" ht="93.95" customHeight="1" x14ac:dyDescent="0.2">
      <c r="A11" s="218"/>
      <c r="B11" s="366"/>
      <c r="C11" s="81" t="s">
        <v>226</v>
      </c>
      <c r="D11" s="313"/>
      <c r="E11" s="313"/>
      <c r="F11" s="313"/>
      <c r="G11" s="313"/>
      <c r="H11" s="313"/>
      <c r="I11" s="314"/>
      <c r="J11" s="313"/>
      <c r="K11" s="314"/>
      <c r="L11" s="313"/>
      <c r="M11" s="81" t="s">
        <v>268</v>
      </c>
      <c r="N11" s="145" t="s">
        <v>40</v>
      </c>
      <c r="O11" s="145"/>
      <c r="P11" s="145" t="s">
        <v>140</v>
      </c>
      <c r="Q11" s="142">
        <f>IF(P11="Preventivo",25%,IF(P11="Detectivo",15%,IF(P11="Correctivo",10%)))</f>
        <v>0.15</v>
      </c>
      <c r="R11" s="145" t="s">
        <v>181</v>
      </c>
      <c r="S11" s="142">
        <f t="shared" ref="S11:S20" si="0">IF(R11="Automático",25%,IF(R11="Manual",15%))</f>
        <v>0.15</v>
      </c>
      <c r="T11" s="145" t="s">
        <v>183</v>
      </c>
      <c r="U11" s="145" t="s">
        <v>184</v>
      </c>
      <c r="V11" s="145" t="s">
        <v>186</v>
      </c>
      <c r="W11" s="143">
        <f>+Q11+S11</f>
        <v>0.3</v>
      </c>
      <c r="X11" s="160">
        <f>+Y10*W11</f>
        <v>3.5999999999999997E-2</v>
      </c>
      <c r="Y11" s="161">
        <f>+Y10-X11</f>
        <v>8.3999999999999991E-2</v>
      </c>
      <c r="Z11" s="329"/>
      <c r="AA11" s="336"/>
      <c r="AB11" s="329"/>
      <c r="AC11" s="354"/>
      <c r="AD11" s="356"/>
      <c r="AE11" s="313"/>
      <c r="AF11" s="357"/>
      <c r="AG11" s="313"/>
      <c r="AH11" s="353"/>
      <c r="AI11" s="313"/>
      <c r="AJ11" s="313"/>
      <c r="AK11" s="360"/>
      <c r="AL11" s="362"/>
      <c r="AM11" s="334"/>
      <c r="AN11" s="376"/>
      <c r="AO11" s="297"/>
      <c r="AP11" s="297"/>
      <c r="AQ11" s="350"/>
      <c r="AR11" s="351"/>
      <c r="AS11" s="351"/>
      <c r="AT11" s="352"/>
      <c r="AU11" s="31"/>
    </row>
    <row r="12" spans="1:47" s="16" customFormat="1" ht="71.45" customHeight="1" x14ac:dyDescent="0.2">
      <c r="A12" s="218"/>
      <c r="B12" s="366"/>
      <c r="C12" s="81" t="s">
        <v>214</v>
      </c>
      <c r="D12" s="313"/>
      <c r="E12" s="313"/>
      <c r="F12" s="313"/>
      <c r="G12" s="313"/>
      <c r="H12" s="313"/>
      <c r="I12" s="314"/>
      <c r="J12" s="313"/>
      <c r="K12" s="314"/>
      <c r="L12" s="313"/>
      <c r="N12" s="136"/>
      <c r="O12" s="136"/>
      <c r="P12" s="136"/>
      <c r="Q12" s="158"/>
      <c r="R12" s="136"/>
      <c r="S12" s="158"/>
      <c r="T12" s="136"/>
      <c r="U12" s="136"/>
      <c r="V12" s="136"/>
      <c r="W12" s="177"/>
      <c r="X12" s="141">
        <f>+I12*W12</f>
        <v>0</v>
      </c>
      <c r="Y12" s="152"/>
      <c r="Z12" s="136"/>
      <c r="AA12" s="208"/>
      <c r="AB12" s="136"/>
      <c r="AC12" s="136"/>
      <c r="AD12" s="208"/>
      <c r="AE12" s="313"/>
      <c r="AF12" s="357"/>
      <c r="AG12" s="313"/>
      <c r="AH12" s="353"/>
      <c r="AI12" s="313"/>
      <c r="AJ12" s="329"/>
      <c r="AK12" s="166"/>
      <c r="AL12" s="121"/>
      <c r="AM12" s="167"/>
      <c r="AN12" s="213"/>
      <c r="AO12" s="297"/>
      <c r="AP12" s="297"/>
      <c r="AQ12" s="350"/>
      <c r="AR12" s="351"/>
      <c r="AS12" s="351"/>
      <c r="AT12" s="352"/>
      <c r="AU12" s="31"/>
    </row>
    <row r="13" spans="1:47" s="16" customFormat="1" ht="86.45" customHeight="1" x14ac:dyDescent="0.2">
      <c r="A13" s="218"/>
      <c r="B13" s="366"/>
      <c r="C13" s="114" t="s">
        <v>227</v>
      </c>
      <c r="D13" s="328" t="s">
        <v>233</v>
      </c>
      <c r="E13" s="318" t="s">
        <v>232</v>
      </c>
      <c r="F13" s="304" t="s">
        <v>213</v>
      </c>
      <c r="G13" s="304">
        <f>16784+12670+2028+413+1813</f>
        <v>33708</v>
      </c>
      <c r="H13" s="300" t="str">
        <f>+(IF(G13&lt;=2, "Muy Baja",IF(G13&lt;=24,"Baja",IF(G13&lt;=500,"Media",IF(G13&lt;=5000,"Alta",IF(G13&gt;5000,"Muy Alta"))))))</f>
        <v>Muy Alta</v>
      </c>
      <c r="I13" s="337">
        <f>IF(H13="Muy Baja",20%,IF(H13="Baja",40%,IF(H13="Media",60%,IF(H13="Alta",80%,IF(H13="Muy Alta",100%,0)))))</f>
        <v>1</v>
      </c>
      <c r="J13" s="300" t="s">
        <v>21</v>
      </c>
      <c r="K13" s="337">
        <f>IF(J13="Leve",20%,IF(J13="Menor",40%,IF(J13="Moderado",60%,IF(J13="Mayor",80%,IF(J13="Catastrófico",100%,0)))))</f>
        <v>0.8</v>
      </c>
      <c r="L13" s="300" t="str">
        <f>+IF(AND(H13="Muy Baja",J13="Leve"),"Bajo",IF(AND(H13="Baja",J13="Leve"),"Bajo",IF(AND(H13="Media",J13="Leve"),"Moderado",IF(AND(H13="Alta",J13="Leve"),"Moderado",IF(AND(H13="Muy Alta",J13="Leve"),"Alto",IF(AND(H13="Muy Baja",J13="Menor"),"Bajo",IF(AND(H13="Baja",J13="Menor"),"Moderado",IF(AND(H13="Media",J13="Menor"),"Moderado",IF(AND(H13="Alta",J13="Menor"),"Moderado",IF(AND(H13="Muy Alta",J13="Menor"),"Alto",IF(AND(H13="Muy Baja",J13="Moderado"),"Moderado",IF(AND(H13="Baja",J13="Moderado"),"Moderado",IF(AND(H13="Media",J13="Moderado"),"Moderado",IF(AND(H13="Alta",J13="Moderado"),"Alto",IF(AND(H13="Muy Alta",J13="Moderado"),"Alto",IF(AND(H13="Muy Baja",J13="Mayor"),"Alto",IF(AND(H13="Baja",J13="Mayor"),"Alto",IF(AND(H13="Media",J13="Mayor"),"Alto",IF(AND(H13="Alta",J13="Mayor"),"Alto",IF(AND(H13="Muy Alta",J13="Mayor"),"Alto",IF(AND(H13="Muy Baja",J13="Catastrófico"),"Extremo",IF(AND(H13="Baja",J13="Catastrófico"),"Extremo",IF(AND(H13="Media",J13="Catastrófico"),"Extremo",IF(AND(H13="Alta",J13="Catastrófico"),"Extremo",IF(AND(H13="Muy Alta",J13="Catastrófico"),"Extremo")))))))))))))))))))))))))</f>
        <v>Alto</v>
      </c>
      <c r="M13" s="97" t="s">
        <v>234</v>
      </c>
      <c r="N13" s="153"/>
      <c r="O13" s="153" t="s">
        <v>40</v>
      </c>
      <c r="P13" s="151" t="s">
        <v>139</v>
      </c>
      <c r="Q13" s="175">
        <f t="shared" ref="Q13:Q20" si="1">IF(P13="Preventivo",25%,IF(P13="Detectivo",15%,IF(P13="Correctivo",10%)))</f>
        <v>0.25</v>
      </c>
      <c r="R13" s="151" t="s">
        <v>195</v>
      </c>
      <c r="S13" s="175">
        <f t="shared" si="0"/>
        <v>0.25</v>
      </c>
      <c r="T13" s="151" t="s">
        <v>182</v>
      </c>
      <c r="U13" s="151" t="s">
        <v>184</v>
      </c>
      <c r="V13" s="151" t="s">
        <v>186</v>
      </c>
      <c r="W13" s="143">
        <f t="shared" ref="W13:W20" si="2">+Q13+S13</f>
        <v>0.5</v>
      </c>
      <c r="X13" s="175">
        <f>+W13*I13</f>
        <v>0.5</v>
      </c>
      <c r="Y13" s="163">
        <f>+I13-X13</f>
        <v>0.5</v>
      </c>
      <c r="Z13" s="300" t="str">
        <f>+(IF(Y15&lt;=20%, "Muy Baja",IF(Y15&lt;=40%,"Baja",IF(Y15&lt;=40%,"Media",IF(Y15&lt;=60%,"Alta",IF(Y15&gt;80%,"Muy Alta"))))))</f>
        <v>Muy Baja</v>
      </c>
      <c r="AA13" s="324">
        <f>+Y15</f>
        <v>0.18</v>
      </c>
      <c r="AB13" s="325"/>
      <c r="AC13" s="325"/>
      <c r="AD13" s="325"/>
      <c r="AE13" s="300" t="str">
        <f>+Z13</f>
        <v>Muy Baja</v>
      </c>
      <c r="AF13" s="327">
        <f>+Y15</f>
        <v>0.18</v>
      </c>
      <c r="AG13" s="300" t="str">
        <f>+AB16</f>
        <v>Menor</v>
      </c>
      <c r="AH13" s="327">
        <f>+AC16</f>
        <v>0.33599999999999997</v>
      </c>
      <c r="AI13" s="300" t="str">
        <f>+IF(AND(AE13="Muy Baja",AG13="Leve"),"Bajo",IF(AND(AE13="Baja",AG13="Leve"),"Bajo",IF(AND(AE13="Media",AG13="Leve"),"Moderado",IF(AND(AE13="Alta",AG13="Leve"),"Moderado",IF(AND(AE13="Muy Alta",AG13="Leve"),"Alto",IF(AND(AE13="Muy Baja",AG13="Menor"),"Bajo",IF(AND(AE13="Baja",AG13="Menor"),"Moderado",IF(AND(AE13="Media",AG13="Menor"),"Moderado",IF(AND(AE13="Alta",AG13="Menor"),"Moderado",IF(AND(AE13="Muy Alta",AG13="Menor"),"Alto",IF(AND(AE13="Muy Baja",AG13="Moderado"),"Moderado",IF(AND(AE13="Baja",AG13="Moderado"),"Moderado",IF(AND(AE13="Media",AG13="Moderado"),"Moderado",IF(AND(AE13="Alta",AG13="Moderado"),"Alto",IF(AND(AE13="Muy Alta",AG13="Moderado"),"Alto",IF(AND(AE13="Muy Baja",AG13="Mayor"),"Alto",IF(AND(AE13="Baja",AG13="Mayor"),"Alto",IF(AND(AE13="Media",AG13="Mayor"),"Alto",IF(AND(AE13="Alta",AG13="Mayor"),"Alto",IF(AND(AE13="Muy Alta",AG13="Mayor"),"Alto",IF(AND(AE13="Muy Baja",AG13="Catastrófico"),"Extremo",IF(AND(AE13="Baja",AG13="Catastrófico"),"Extremo",IF(AND(AE13="Media",AG13="Catastrófico"),"Extremo",IF(AND(AE13="Alta",AG13="Catastrófico"),"Extremo",IF(AND(AE13="Muy Alta",AG13="Catastrófico"),"Extremo")))))))))))))))))))))))))</f>
        <v>Bajo</v>
      </c>
      <c r="AJ13" s="328" t="s">
        <v>349</v>
      </c>
      <c r="AK13" s="166" t="s">
        <v>259</v>
      </c>
      <c r="AL13" s="121" t="s">
        <v>262</v>
      </c>
      <c r="AM13" s="167" t="s">
        <v>222</v>
      </c>
      <c r="AN13" s="168" t="s">
        <v>223</v>
      </c>
      <c r="AO13" s="332" t="s">
        <v>63</v>
      </c>
      <c r="AP13" s="332" t="s">
        <v>252</v>
      </c>
      <c r="AQ13" s="321"/>
      <c r="AR13" s="322"/>
      <c r="AS13" s="323"/>
      <c r="AT13" s="323"/>
      <c r="AU13" s="31"/>
    </row>
    <row r="14" spans="1:47" s="16" customFormat="1" ht="114" x14ac:dyDescent="0.2">
      <c r="A14" s="218"/>
      <c r="B14" s="366"/>
      <c r="C14" s="114" t="s">
        <v>228</v>
      </c>
      <c r="D14" s="313"/>
      <c r="E14" s="377"/>
      <c r="F14" s="304"/>
      <c r="G14" s="304"/>
      <c r="H14" s="300"/>
      <c r="I14" s="314"/>
      <c r="J14" s="300"/>
      <c r="K14" s="314"/>
      <c r="L14" s="300"/>
      <c r="M14" s="97" t="s">
        <v>235</v>
      </c>
      <c r="N14" s="153"/>
      <c r="O14" s="153" t="s">
        <v>40</v>
      </c>
      <c r="P14" s="151" t="s">
        <v>139</v>
      </c>
      <c r="Q14" s="175">
        <f t="shared" si="1"/>
        <v>0.25</v>
      </c>
      <c r="R14" s="151" t="s">
        <v>181</v>
      </c>
      <c r="S14" s="175">
        <f t="shared" si="0"/>
        <v>0.15</v>
      </c>
      <c r="T14" s="151" t="s">
        <v>182</v>
      </c>
      <c r="U14" s="151" t="s">
        <v>184</v>
      </c>
      <c r="V14" s="151" t="s">
        <v>186</v>
      </c>
      <c r="W14" s="143">
        <f t="shared" si="2"/>
        <v>0.4</v>
      </c>
      <c r="X14" s="146">
        <f>+Y13*W14</f>
        <v>0.2</v>
      </c>
      <c r="Y14" s="163">
        <f>+Y13-X14</f>
        <v>0.3</v>
      </c>
      <c r="Z14" s="300"/>
      <c r="AA14" s="324"/>
      <c r="AB14" s="325"/>
      <c r="AC14" s="325"/>
      <c r="AD14" s="325"/>
      <c r="AE14" s="300"/>
      <c r="AF14" s="325"/>
      <c r="AG14" s="300"/>
      <c r="AH14" s="325"/>
      <c r="AI14" s="300"/>
      <c r="AJ14" s="313"/>
      <c r="AK14" s="166" t="s">
        <v>253</v>
      </c>
      <c r="AL14" s="121" t="s">
        <v>260</v>
      </c>
      <c r="AM14" s="167" t="s">
        <v>222</v>
      </c>
      <c r="AN14" s="168" t="s">
        <v>223</v>
      </c>
      <c r="AO14" s="333"/>
      <c r="AP14" s="333"/>
      <c r="AQ14" s="321"/>
      <c r="AR14" s="322"/>
      <c r="AS14" s="323"/>
      <c r="AT14" s="323"/>
      <c r="AU14" s="31"/>
    </row>
    <row r="15" spans="1:47" s="16" customFormat="1" ht="165.75" x14ac:dyDescent="0.2">
      <c r="A15" s="218"/>
      <c r="B15" s="366"/>
      <c r="C15" s="114" t="s">
        <v>229</v>
      </c>
      <c r="D15" s="313"/>
      <c r="E15" s="377"/>
      <c r="F15" s="304"/>
      <c r="G15" s="304"/>
      <c r="H15" s="300"/>
      <c r="I15" s="314"/>
      <c r="J15" s="300"/>
      <c r="K15" s="314"/>
      <c r="L15" s="300"/>
      <c r="M15" s="97" t="s">
        <v>236</v>
      </c>
      <c r="N15" s="153"/>
      <c r="O15" s="153" t="s">
        <v>40</v>
      </c>
      <c r="P15" s="151" t="s">
        <v>139</v>
      </c>
      <c r="Q15" s="175">
        <f t="shared" si="1"/>
        <v>0.25</v>
      </c>
      <c r="R15" s="151" t="s">
        <v>181</v>
      </c>
      <c r="S15" s="175">
        <f t="shared" si="0"/>
        <v>0.15</v>
      </c>
      <c r="T15" s="151" t="s">
        <v>182</v>
      </c>
      <c r="U15" s="151" t="s">
        <v>184</v>
      </c>
      <c r="V15" s="151" t="s">
        <v>186</v>
      </c>
      <c r="W15" s="143">
        <f t="shared" si="2"/>
        <v>0.4</v>
      </c>
      <c r="X15" s="146">
        <f>+Y14*W15</f>
        <v>0.12</v>
      </c>
      <c r="Y15" s="170">
        <f>+Y14-X15</f>
        <v>0.18</v>
      </c>
      <c r="Z15" s="300"/>
      <c r="AA15" s="324"/>
      <c r="AB15" s="325"/>
      <c r="AC15" s="325"/>
      <c r="AD15" s="325"/>
      <c r="AE15" s="300"/>
      <c r="AF15" s="325"/>
      <c r="AG15" s="300"/>
      <c r="AH15" s="325"/>
      <c r="AI15" s="300"/>
      <c r="AJ15" s="313"/>
      <c r="AK15" s="166" t="s">
        <v>254</v>
      </c>
      <c r="AL15" s="121" t="s">
        <v>261</v>
      </c>
      <c r="AM15" s="167" t="s">
        <v>222</v>
      </c>
      <c r="AN15" s="168" t="s">
        <v>223</v>
      </c>
      <c r="AO15" s="333"/>
      <c r="AP15" s="333"/>
      <c r="AQ15" s="321"/>
      <c r="AR15" s="322"/>
      <c r="AS15" s="323"/>
      <c r="AT15" s="323"/>
      <c r="AU15" s="31"/>
    </row>
    <row r="16" spans="1:47" s="16" customFormat="1" ht="99.75" x14ac:dyDescent="0.2">
      <c r="A16" s="218"/>
      <c r="B16" s="366"/>
      <c r="C16" s="114" t="s">
        <v>230</v>
      </c>
      <c r="D16" s="313"/>
      <c r="E16" s="377"/>
      <c r="F16" s="304"/>
      <c r="G16" s="304"/>
      <c r="H16" s="300"/>
      <c r="I16" s="314"/>
      <c r="J16" s="300"/>
      <c r="K16" s="314"/>
      <c r="L16" s="300"/>
      <c r="M16" s="59" t="s">
        <v>238</v>
      </c>
      <c r="N16" s="153" t="s">
        <v>40</v>
      </c>
      <c r="O16" s="153"/>
      <c r="P16" s="151" t="s">
        <v>139</v>
      </c>
      <c r="Q16" s="175">
        <f t="shared" si="1"/>
        <v>0.25</v>
      </c>
      <c r="R16" s="151" t="s">
        <v>181</v>
      </c>
      <c r="S16" s="175">
        <f t="shared" si="0"/>
        <v>0.15</v>
      </c>
      <c r="T16" s="151" t="s">
        <v>182</v>
      </c>
      <c r="U16" s="151" t="s">
        <v>184</v>
      </c>
      <c r="V16" s="151" t="s">
        <v>186</v>
      </c>
      <c r="W16" s="143">
        <f>+Q16+S16</f>
        <v>0.4</v>
      </c>
      <c r="X16" s="146">
        <f>+K13*W16</f>
        <v>0.32000000000000006</v>
      </c>
      <c r="Y16" s="163">
        <f>+K13-X16</f>
        <v>0.48</v>
      </c>
      <c r="Z16" s="300"/>
      <c r="AA16" s="324"/>
      <c r="AB16" s="331" t="str">
        <f>+(IF(AC16&lt;=20%, "Leve",IF(AC16&lt;=40%,"Menor",IF(AC16&lt;=60%,"Moderado",IF(AC16&lt;=80%,"Mayor",IF(AC16&gt;=100%,"Catastrofico"))))))</f>
        <v>Menor</v>
      </c>
      <c r="AC16" s="330">
        <f>+Y17</f>
        <v>0.33599999999999997</v>
      </c>
      <c r="AD16" s="326"/>
      <c r="AE16" s="300"/>
      <c r="AF16" s="325"/>
      <c r="AG16" s="300"/>
      <c r="AH16" s="325"/>
      <c r="AI16" s="300"/>
      <c r="AJ16" s="313"/>
      <c r="AK16" s="166" t="s">
        <v>255</v>
      </c>
      <c r="AL16" s="121" t="s">
        <v>256</v>
      </c>
      <c r="AM16" s="167" t="s">
        <v>222</v>
      </c>
      <c r="AN16" s="168" t="s">
        <v>223</v>
      </c>
      <c r="AO16" s="333"/>
      <c r="AP16" s="333"/>
      <c r="AQ16" s="321"/>
      <c r="AR16" s="322"/>
      <c r="AS16" s="323"/>
      <c r="AT16" s="323"/>
      <c r="AU16" s="31"/>
    </row>
    <row r="17" spans="1:46" ht="85.5" x14ac:dyDescent="0.2">
      <c r="B17" s="366"/>
      <c r="C17" s="114" t="s">
        <v>231</v>
      </c>
      <c r="D17" s="329"/>
      <c r="E17" s="317"/>
      <c r="F17" s="304"/>
      <c r="G17" s="304"/>
      <c r="H17" s="300"/>
      <c r="I17" s="338"/>
      <c r="J17" s="300"/>
      <c r="K17" s="338"/>
      <c r="L17" s="300"/>
      <c r="M17" s="97" t="s">
        <v>237</v>
      </c>
      <c r="N17" s="159" t="s">
        <v>40</v>
      </c>
      <c r="O17" s="156"/>
      <c r="P17" s="151" t="s">
        <v>140</v>
      </c>
      <c r="Q17" s="175">
        <f t="shared" si="1"/>
        <v>0.15</v>
      </c>
      <c r="R17" s="151" t="s">
        <v>181</v>
      </c>
      <c r="S17" s="175">
        <f t="shared" si="0"/>
        <v>0.15</v>
      </c>
      <c r="T17" s="151" t="s">
        <v>182</v>
      </c>
      <c r="U17" s="151" t="s">
        <v>184</v>
      </c>
      <c r="V17" s="151" t="s">
        <v>186</v>
      </c>
      <c r="W17" s="143">
        <f t="shared" si="2"/>
        <v>0.3</v>
      </c>
      <c r="X17" s="175">
        <f>+Y16*W17</f>
        <v>0.14399999999999999</v>
      </c>
      <c r="Y17" s="170">
        <f>+Y16-X17</f>
        <v>0.33599999999999997</v>
      </c>
      <c r="Z17" s="300"/>
      <c r="AA17" s="324"/>
      <c r="AB17" s="331"/>
      <c r="AC17" s="330"/>
      <c r="AD17" s="326"/>
      <c r="AE17" s="300"/>
      <c r="AF17" s="325"/>
      <c r="AG17" s="300"/>
      <c r="AH17" s="325"/>
      <c r="AI17" s="300"/>
      <c r="AJ17" s="329"/>
      <c r="AK17" s="166" t="s">
        <v>257</v>
      </c>
      <c r="AL17" s="121" t="s">
        <v>258</v>
      </c>
      <c r="AM17" s="167" t="s">
        <v>222</v>
      </c>
      <c r="AN17" s="168" t="s">
        <v>223</v>
      </c>
      <c r="AO17" s="334"/>
      <c r="AP17" s="334"/>
      <c r="AQ17" s="321"/>
      <c r="AR17" s="322"/>
      <c r="AS17" s="323"/>
      <c r="AT17" s="157"/>
    </row>
    <row r="18" spans="1:46" s="16" customFormat="1" ht="65.45" customHeight="1" x14ac:dyDescent="0.2">
      <c r="A18" s="13"/>
      <c r="B18" s="366"/>
      <c r="C18" s="114" t="s">
        <v>241</v>
      </c>
      <c r="D18" s="300" t="s">
        <v>247</v>
      </c>
      <c r="E18" s="304" t="s">
        <v>242</v>
      </c>
      <c r="F18" s="304" t="s">
        <v>248</v>
      </c>
      <c r="G18" s="306">
        <v>7645</v>
      </c>
      <c r="H18" s="313" t="str">
        <f>+(IF(G18&lt;=2, "Muy Baja",IF(G18&lt;=24,"Baja",IF(G18&lt;=500,"Media",IF(G18&lt;=5000,"Alta",IF(G18&gt;5000,"Muy Alta"))))))</f>
        <v>Muy Alta</v>
      </c>
      <c r="I18" s="312">
        <f>IF(H18="Muy Baja",20%,IF(H18="Baja",40%,IF(H18="Media",60%,IF(H18="Alta",80%,IF(H18="Muy Alta",100%,0)))))</f>
        <v>1</v>
      </c>
      <c r="J18" s="313" t="s">
        <v>21</v>
      </c>
      <c r="K18" s="312">
        <f>IF(J18="Leve",20%,IF(J18="Menor",40%,IF(J18="Moderado",60%,IF(J18="Mayor",80%,IF(J18="Catastrófico",100%,0)))))</f>
        <v>0.8</v>
      </c>
      <c r="L18" s="313" t="str">
        <f>+IF(AND(H18="Muy Baja",J18="Leve"),"Bajo",IF(AND(H18="Baja",J18="Leve"),"Bajo",IF(AND(H18="Media",J18="Leve"),"Moderado",IF(AND(H18="Alta",J18="Leve"),"Moderado",IF(AND(H18="Muy Alta",J18="Leve"),"Alto",IF(AND(H18="Muy Baja",J18="Menor"),"Bajo",IF(AND(H18="Baja",J18="Menor"),"Moderado",IF(AND(H18="Media",J18="Menor"),"Moderado",IF(AND(H18="Alta",J18="Menor"),"Moderado",IF(AND(H18="Muy Alta",J18="Menor"),"Alto",IF(AND(H18="Muy Baja",J18="Moderado"),"Moderado",IF(AND(H18="Baja",J18="Moderado"),"Moderado",IF(AND(H18="Media",J18="Moderado"),"Moderado",IF(AND(H18="Alta",J18="Moderado"),"Alto",IF(AND(H18="Muy Alta",J18="Moderado"),"Alto",IF(AND(H18="Muy Baja",J18="Mayor"),"Alto",IF(AND(H18="Baja",J18="Mayor"),"Alto",IF(AND(H18="Media",J18="Mayor"),"Alto",IF(AND(H18="Alta",J18="Mayor"),"Alto",IF(AND(H18="Muy Alta",J18="Mayor"),"Alto",IF(AND(H18="Muy Baja",J18="Catastrófico"),"Extremo",IF(AND(H18="Baja",J18="Catastrófico"),"Extremo",IF(AND(H18="Media",J18="Catastrófico"),"Extremo",IF(AND(H18="Alta",J18="Catastrófico"),"Extremo",IF(AND(H18="Muy Alta",J18="Catastrófico"),"Extremo")))))))))))))))))))))))))</f>
        <v>Alto</v>
      </c>
      <c r="M18" s="207" t="s">
        <v>249</v>
      </c>
      <c r="N18" s="209" t="s">
        <v>40</v>
      </c>
      <c r="O18" s="209"/>
      <c r="P18" s="137" t="s">
        <v>139</v>
      </c>
      <c r="Q18" s="147">
        <f t="shared" si="1"/>
        <v>0.25</v>
      </c>
      <c r="R18" s="137" t="s">
        <v>195</v>
      </c>
      <c r="S18" s="147">
        <f t="shared" si="0"/>
        <v>0.25</v>
      </c>
      <c r="T18" s="137" t="s">
        <v>182</v>
      </c>
      <c r="U18" s="137" t="s">
        <v>184</v>
      </c>
      <c r="V18" s="137" t="s">
        <v>186</v>
      </c>
      <c r="W18" s="150">
        <f t="shared" si="2"/>
        <v>0.5</v>
      </c>
      <c r="X18" s="147">
        <f>+I18*W18</f>
        <v>0.5</v>
      </c>
      <c r="Y18" s="203">
        <f>+I18-X18</f>
        <v>0.5</v>
      </c>
      <c r="Z18" s="313" t="str">
        <f>+(IF(Y19&lt;=20%, "Muy Baja",IF(Y19&lt;=40%,"Baja",IF(Y19&lt;=40%,"Media",IF(Y19&lt;=60%,"Alta",IF(Y19&gt;80%,"Muy Alta"))))))</f>
        <v>Baja</v>
      </c>
      <c r="AA18" s="335">
        <f>+Y19</f>
        <v>0.25</v>
      </c>
      <c r="AB18" s="13"/>
      <c r="AC18" s="13"/>
      <c r="AE18" s="313" t="str">
        <f>+Z18</f>
        <v>Baja</v>
      </c>
      <c r="AF18" s="316">
        <f>+AA18</f>
        <v>0.25</v>
      </c>
      <c r="AG18" s="313" t="str">
        <f>+AB21</f>
        <v>Menor</v>
      </c>
      <c r="AH18" s="316">
        <f>+AC21</f>
        <v>0.33600000000000002</v>
      </c>
      <c r="AI18" s="313" t="str">
        <f>+IF(AND(AE18="Muy Baja",AG18="Leve"),"Bajo",IF(AND(AE18="Baja",AG18="Leve"),"Bajo",IF(AND(AE18="Media",AG18="Leve"),"Moderado",IF(AND(AE18="Alta",AG18="Leve"),"Moderado",IF(AND(AE18="Muy Alta",AG18="Leve"),"Alto",IF(AND(AE18="Muy Baja",AG18="Menor"),"Bajo",IF(AND(AE18="Baja",AG18="Menor"),"Moderado",IF(AND(AE18="Media",AG18="Menor"),"Moderado",IF(AND(AE18="Alta",AG18="Menor"),"Moderado",IF(AND(AE18="Muy Alta",AG18="Menor"),"Alto",IF(AND(AE18="Muy Baja",AG18="Moderado"),"Moderado",IF(AND(AE18="Baja",AG18="Moderado"),"Moderado",IF(AND(AE18="Media",AG18="Moderado"),"Moderado",IF(AND(AE18="Alta",AG18="Moderado"),"Alto",IF(AND(AE18="Muy Alta",AG18="Moderado"),"Alto",IF(AND(AE18="Muy Baja",AG18="Mayor"),"Alto",IF(AND(AE18="Baja",AG18="Mayor"),"Alto",IF(AND(AE18="Media",AG18="Mayor"),"Alto",IF(AND(AE18="Alta",AG18="Mayor"),"Alto",IF(AND(AE18="Muy Alta",AG18="Mayor"),"Alto",IF(AND(AE18="Muy Baja",AG18="Catastrófico"),"Extremo",IF(AND(AE18="Baja",AG18="Catastrófico"),"Extremo",IF(AND(AE18="Media",AG18="Catastrófico"),"Extremo",IF(AND(AE18="Alta",AG18="Catastrófico"),"Extremo",IF(AND(AE18="Muy Alta",AG18="Catastrófico"),"Extremo")))))))))))))))))))))))))</f>
        <v>Moderado</v>
      </c>
      <c r="AJ18" s="301" t="s">
        <v>351</v>
      </c>
      <c r="AK18" s="180" t="s">
        <v>269</v>
      </c>
      <c r="AL18" s="121" t="s">
        <v>270</v>
      </c>
      <c r="AM18" s="121" t="s">
        <v>222</v>
      </c>
      <c r="AN18" s="168" t="s">
        <v>223</v>
      </c>
      <c r="AO18" s="332" t="s">
        <v>63</v>
      </c>
      <c r="AP18" s="332" t="s">
        <v>271</v>
      </c>
      <c r="AQ18" s="165"/>
      <c r="AR18" s="165"/>
      <c r="AS18" s="165"/>
      <c r="AT18" s="165"/>
    </row>
    <row r="19" spans="1:46" s="16" customFormat="1" ht="71.25" x14ac:dyDescent="0.2">
      <c r="A19" s="13"/>
      <c r="B19" s="366"/>
      <c r="C19" s="114" t="s">
        <v>243</v>
      </c>
      <c r="D19" s="300"/>
      <c r="E19" s="304"/>
      <c r="F19" s="304"/>
      <c r="G19" s="306"/>
      <c r="H19" s="313"/>
      <c r="I19" s="312"/>
      <c r="J19" s="313"/>
      <c r="K19" s="312"/>
      <c r="L19" s="313"/>
      <c r="M19" s="97" t="s">
        <v>234</v>
      </c>
      <c r="N19" s="169" t="s">
        <v>40</v>
      </c>
      <c r="O19" s="169"/>
      <c r="P19" s="145" t="s">
        <v>139</v>
      </c>
      <c r="Q19" s="142">
        <f>IF(P19="Preventivo",25%,IF(P19="Detectivo",15%,IF(P19="Correctivo",10%)))</f>
        <v>0.25</v>
      </c>
      <c r="R19" s="145" t="s">
        <v>195</v>
      </c>
      <c r="S19" s="142">
        <f>IF(R19="Automático",25%,IF(R19="Manual",15%))</f>
        <v>0.25</v>
      </c>
      <c r="T19" s="145" t="s">
        <v>182</v>
      </c>
      <c r="U19" s="145" t="s">
        <v>184</v>
      </c>
      <c r="V19" s="145" t="s">
        <v>186</v>
      </c>
      <c r="W19" s="143">
        <f>+Q19+S19</f>
        <v>0.5</v>
      </c>
      <c r="X19" s="160">
        <f>+Y18*W19</f>
        <v>0.25</v>
      </c>
      <c r="Y19" s="171">
        <f>+Y18-X19</f>
        <v>0.25</v>
      </c>
      <c r="Z19" s="329"/>
      <c r="AA19" s="336"/>
      <c r="AB19" s="13"/>
      <c r="AC19" s="13"/>
      <c r="AE19" s="313"/>
      <c r="AF19" s="316"/>
      <c r="AG19" s="313"/>
      <c r="AH19" s="316"/>
      <c r="AI19" s="313"/>
      <c r="AJ19" s="303"/>
      <c r="AK19" s="180" t="s">
        <v>272</v>
      </c>
      <c r="AL19" s="121" t="s">
        <v>273</v>
      </c>
      <c r="AM19" s="121" t="s">
        <v>222</v>
      </c>
      <c r="AN19" s="168" t="s">
        <v>223</v>
      </c>
      <c r="AO19" s="333"/>
      <c r="AP19" s="333"/>
      <c r="AQ19" s="165"/>
      <c r="AR19" s="165"/>
      <c r="AS19" s="165"/>
      <c r="AT19" s="165"/>
    </row>
    <row r="20" spans="1:46" s="16" customFormat="1" ht="85.5" x14ac:dyDescent="0.2">
      <c r="A20" s="13"/>
      <c r="B20" s="366"/>
      <c r="C20" s="114" t="s">
        <v>244</v>
      </c>
      <c r="D20" s="300"/>
      <c r="E20" s="304"/>
      <c r="F20" s="304"/>
      <c r="G20" s="306"/>
      <c r="H20" s="313"/>
      <c r="I20" s="312"/>
      <c r="J20" s="313"/>
      <c r="K20" s="312"/>
      <c r="L20" s="313"/>
      <c r="M20" s="97" t="s">
        <v>250</v>
      </c>
      <c r="N20" s="169"/>
      <c r="O20" s="169" t="s">
        <v>40</v>
      </c>
      <c r="P20" s="145" t="s">
        <v>140</v>
      </c>
      <c r="Q20" s="142">
        <f t="shared" si="1"/>
        <v>0.15</v>
      </c>
      <c r="R20" s="145" t="s">
        <v>181</v>
      </c>
      <c r="S20" s="142">
        <f t="shared" si="0"/>
        <v>0.15</v>
      </c>
      <c r="T20" s="145" t="s">
        <v>182</v>
      </c>
      <c r="U20" s="145" t="s">
        <v>184</v>
      </c>
      <c r="V20" s="145" t="s">
        <v>186</v>
      </c>
      <c r="W20" s="143">
        <f t="shared" si="2"/>
        <v>0.3</v>
      </c>
      <c r="X20" s="147">
        <f>+K18*W20</f>
        <v>0.24</v>
      </c>
      <c r="Y20" s="172">
        <f>+K18-X20</f>
        <v>0.56000000000000005</v>
      </c>
      <c r="Z20" s="13"/>
      <c r="AB20" s="13"/>
      <c r="AC20" s="13"/>
      <c r="AE20" s="313"/>
      <c r="AF20" s="316"/>
      <c r="AG20" s="313"/>
      <c r="AH20" s="316"/>
      <c r="AI20" s="313"/>
      <c r="AJ20" s="303"/>
      <c r="AK20" s="180" t="s">
        <v>274</v>
      </c>
      <c r="AL20" s="121" t="s">
        <v>275</v>
      </c>
      <c r="AM20" s="121" t="s">
        <v>222</v>
      </c>
      <c r="AN20" s="168" t="s">
        <v>223</v>
      </c>
      <c r="AO20" s="333"/>
      <c r="AP20" s="333"/>
      <c r="AQ20" s="165"/>
      <c r="AR20" s="165"/>
      <c r="AS20" s="165"/>
      <c r="AT20" s="165"/>
    </row>
    <row r="21" spans="1:46" s="16" customFormat="1" ht="102.6" customHeight="1" x14ac:dyDescent="0.2">
      <c r="A21" s="13"/>
      <c r="B21" s="366"/>
      <c r="C21" s="114" t="s">
        <v>245</v>
      </c>
      <c r="D21" s="300"/>
      <c r="E21" s="304"/>
      <c r="F21" s="304"/>
      <c r="G21" s="306"/>
      <c r="H21" s="313"/>
      <c r="I21" s="312"/>
      <c r="J21" s="313"/>
      <c r="K21" s="312"/>
      <c r="L21" s="313"/>
      <c r="M21" s="129" t="s">
        <v>263</v>
      </c>
      <c r="N21" s="176"/>
      <c r="O21" s="176" t="s">
        <v>40</v>
      </c>
      <c r="P21" s="132" t="s">
        <v>139</v>
      </c>
      <c r="Q21" s="158">
        <f>IF(P21="Preventivo",25%,IF(P21="Detectivo",15%,IF(P21="Correctivo",10%)))</f>
        <v>0.25</v>
      </c>
      <c r="R21" s="132" t="s">
        <v>181</v>
      </c>
      <c r="S21" s="158">
        <f>IF(R21="Automático",25%,IF(R21="Manual",15%))</f>
        <v>0.15</v>
      </c>
      <c r="T21" s="132" t="s">
        <v>182</v>
      </c>
      <c r="U21" s="132" t="s">
        <v>184</v>
      </c>
      <c r="V21" s="132" t="s">
        <v>186</v>
      </c>
      <c r="W21" s="177">
        <f>+Q21+S21</f>
        <v>0.4</v>
      </c>
      <c r="X21" s="178">
        <f>+Y20*W21</f>
        <v>0.22400000000000003</v>
      </c>
      <c r="Y21" s="179">
        <f>+Y20-X21</f>
        <v>0.33600000000000002</v>
      </c>
      <c r="Z21" s="13"/>
      <c r="AB21" s="132" t="str">
        <f>+(IF(AC21&lt;=20%, "Leve",IF(AC21&lt;=40%,"Menor",IF(AC21&lt;=60%,"Moderado",IF(AC21&lt;=80%,"Mayor",IF(AC21&gt;80%,"Catastrófico"))))))</f>
        <v>Menor</v>
      </c>
      <c r="AC21" s="173">
        <f>+Y21</f>
        <v>0.33600000000000002</v>
      </c>
      <c r="AE21" s="313"/>
      <c r="AF21" s="316"/>
      <c r="AG21" s="313"/>
      <c r="AH21" s="316"/>
      <c r="AI21" s="313"/>
      <c r="AJ21" s="303"/>
      <c r="AK21" s="180" t="s">
        <v>277</v>
      </c>
      <c r="AL21" s="121" t="s">
        <v>276</v>
      </c>
      <c r="AM21" s="121"/>
      <c r="AN21" s="168" t="s">
        <v>223</v>
      </c>
      <c r="AO21" s="333"/>
      <c r="AP21" s="333"/>
      <c r="AQ21" s="165"/>
      <c r="AR21" s="165"/>
      <c r="AS21" s="165"/>
      <c r="AT21" s="165"/>
    </row>
    <row r="22" spans="1:46" s="16" customFormat="1" ht="89.25" x14ac:dyDescent="0.2">
      <c r="A22" s="13"/>
      <c r="B22" s="366"/>
      <c r="C22" s="114" t="s">
        <v>246</v>
      </c>
      <c r="D22" s="300"/>
      <c r="E22" s="304"/>
      <c r="F22" s="304"/>
      <c r="G22" s="306"/>
      <c r="H22" s="313"/>
      <c r="I22" s="312"/>
      <c r="J22" s="313"/>
      <c r="K22" s="312"/>
      <c r="L22" s="313"/>
      <c r="M22" s="182"/>
      <c r="N22" s="182"/>
      <c r="O22" s="165"/>
      <c r="P22" s="165"/>
      <c r="Q22" s="165"/>
      <c r="R22" s="165"/>
      <c r="S22" s="165"/>
      <c r="T22" s="165"/>
      <c r="U22" s="165"/>
      <c r="V22" s="165"/>
      <c r="W22" s="165"/>
      <c r="X22" s="182"/>
      <c r="Y22" s="128"/>
      <c r="Z22" s="128"/>
      <c r="AA22" s="182"/>
      <c r="AB22" s="132"/>
      <c r="AC22" s="128"/>
      <c r="AD22" s="182"/>
      <c r="AE22" s="313"/>
      <c r="AF22" s="316"/>
      <c r="AG22" s="313"/>
      <c r="AH22" s="316"/>
      <c r="AI22" s="313"/>
      <c r="AJ22" s="302"/>
      <c r="AK22" s="185" t="s">
        <v>259</v>
      </c>
      <c r="AL22" s="186" t="s">
        <v>251</v>
      </c>
      <c r="AM22" s="186" t="s">
        <v>222</v>
      </c>
      <c r="AN22" s="187" t="s">
        <v>223</v>
      </c>
      <c r="AO22" s="333"/>
      <c r="AP22" s="333"/>
      <c r="AQ22" s="165"/>
      <c r="AR22" s="165"/>
      <c r="AS22" s="165"/>
      <c r="AT22" s="165"/>
    </row>
    <row r="23" spans="1:46" s="16" customFormat="1" ht="93.95" customHeight="1" x14ac:dyDescent="0.2">
      <c r="A23" s="13"/>
      <c r="B23" s="366"/>
      <c r="C23" s="114" t="s">
        <v>264</v>
      </c>
      <c r="D23" s="300" t="s">
        <v>267</v>
      </c>
      <c r="E23" s="304" t="s">
        <v>266</v>
      </c>
      <c r="F23" s="305" t="s">
        <v>248</v>
      </c>
      <c r="G23" s="306">
        <f>1813+72500</f>
        <v>74313</v>
      </c>
      <c r="H23" s="300" t="str">
        <f>+(IF(G23&lt;=2, "Muy Baja",IF(G23&lt;=24,"Baja",IF(G23&lt;=500,"Media",IF(G23&lt;=5000,"Alta",IF(G23&gt;5000,"Muy Alta"))))))</f>
        <v>Muy Alta</v>
      </c>
      <c r="I23" s="312">
        <f>IF(H23="Muy Baja",20%,IF(H23="Baja",40%,IF(H23="Media",60%,IF(H23="Alta",80%,IF(H23="Muy Alta",100%,0)))))</f>
        <v>1</v>
      </c>
      <c r="J23" s="300" t="s">
        <v>21</v>
      </c>
      <c r="K23" s="312">
        <f>IF(J23="Leve",20%,IF(J23="Menor",40%,IF(J23="Moderado",60%,IF(J23="Mayor",80%,IF(J23="Catastrófico",100%,0)))))</f>
        <v>0.8</v>
      </c>
      <c r="L23" s="300" t="str">
        <f>+IF(AND(H23="Muy Baja",J23="Leve"),"Bajo",IF(AND(H23="Baja",J23="Leve"),"Bajo",IF(AND(H23="Media",J23="Leve"),"Moderado",IF(AND(H23="Alta",J23="Leve"),"Moderado",IF(AND(H23="Muy Alta",J23="Leve"),"Alto",IF(AND(H23="Muy Baja",J23="Menor"),"Bajo",IF(AND(H23="Baja",J23="Menor"),"Moderado",IF(AND(H23="Media",J23="Menor"),"Moderado",IF(AND(H23="Alta",J23="Menor"),"Moderado",IF(AND(H23="Muy Alta",J23="Menor"),"Alto",IF(AND(H23="Muy Baja",J23="Moderado"),"Moderado",IF(AND(H23="Baja",J23="Moderado"),"Moderado",IF(AND(H23="Media",J23="Moderado"),"Moderado",IF(AND(H23="Alta",J23="Moderado"),"Alto",IF(AND(H23="Muy Alta",J23="Moderado"),"Alto",IF(AND(H23="Muy Baja",J23="Mayor"),"Alto",IF(AND(H23="Baja",J23="Mayor"),"Alto",IF(AND(H23="Media",J23="Mayor"),"Alto",IF(AND(H23="Alta",J23="Mayor"),"Alto",IF(AND(H23="Muy Alta",J23="Mayor"),"Alto",IF(AND(H23="Muy Baja",J23="Catastrófico"),"Extremo",IF(AND(H23="Baja",J23="Catastrófico"),"Extremo",IF(AND(H23="Media",J23="Catastrófico"),"Extremo",IF(AND(H23="Alta",J23="Catastrófico"),"Extremo",IF(AND(H23="Muy Alta",J23="Catastrófico"),"Extremo")))))))))))))))))))))))))</f>
        <v>Alto</v>
      </c>
      <c r="M23" s="59" t="s">
        <v>278</v>
      </c>
      <c r="N23" s="139"/>
      <c r="O23" s="174" t="s">
        <v>40</v>
      </c>
      <c r="P23" s="145" t="s">
        <v>139</v>
      </c>
      <c r="Q23" s="142">
        <f>IF(P23="Preventivo",25%,IF(P23="Detectivo",15%,IF(P23="Correctivo",10%)))</f>
        <v>0.25</v>
      </c>
      <c r="R23" s="145" t="s">
        <v>181</v>
      </c>
      <c r="S23" s="142">
        <f>IF(R23="Automático",25%,IF(R23="Manual",15%))</f>
        <v>0.15</v>
      </c>
      <c r="T23" s="145" t="s">
        <v>182</v>
      </c>
      <c r="U23" s="145" t="s">
        <v>184</v>
      </c>
      <c r="V23" s="145" t="s">
        <v>186</v>
      </c>
      <c r="W23" s="143">
        <f t="shared" ref="W23:W36" si="3">+Q23+S23</f>
        <v>0.4</v>
      </c>
      <c r="X23" s="142">
        <f>+K23*W23</f>
        <v>0.32000000000000006</v>
      </c>
      <c r="Y23" s="181">
        <f>+K23-X23</f>
        <v>0.48</v>
      </c>
      <c r="Z23" s="169"/>
      <c r="AA23" s="183"/>
      <c r="AB23" s="145" t="str">
        <f>+(IF(AC16&lt;=20%, "Leve",IF(AC16&lt;=40%,"Menor",IF(AC16&lt;=60%,"Moderado",IF(AC16&lt;=80%,"Mayor",IF(AC16&gt;=100%,"Catastrofico"))))))</f>
        <v>Menor</v>
      </c>
      <c r="AC23" s="143">
        <f>+Y23</f>
        <v>0.48</v>
      </c>
      <c r="AD23" s="165"/>
      <c r="AE23" s="300" t="s">
        <v>279</v>
      </c>
      <c r="AF23" s="299">
        <f>+AA24</f>
        <v>0.6</v>
      </c>
      <c r="AG23" s="300" t="s">
        <v>64</v>
      </c>
      <c r="AH23" s="299">
        <f>+AC23</f>
        <v>0.48</v>
      </c>
      <c r="AI23" s="300" t="s">
        <v>19</v>
      </c>
      <c r="AJ23" s="301" t="s">
        <v>349</v>
      </c>
      <c r="AK23" s="319" t="s">
        <v>280</v>
      </c>
      <c r="AL23" s="319" t="s">
        <v>281</v>
      </c>
      <c r="AM23" s="319" t="s">
        <v>222</v>
      </c>
      <c r="AN23" s="320" t="s">
        <v>223</v>
      </c>
      <c r="AO23" s="315" t="s">
        <v>282</v>
      </c>
      <c r="AP23" s="315" t="s">
        <v>283</v>
      </c>
      <c r="AQ23" s="165"/>
      <c r="AR23" s="165"/>
      <c r="AS23" s="165"/>
      <c r="AT23" s="165"/>
    </row>
    <row r="24" spans="1:46" s="16" customFormat="1" ht="83.45" customHeight="1" x14ac:dyDescent="0.2">
      <c r="A24" s="13"/>
      <c r="B24" s="366"/>
      <c r="C24" s="114" t="s">
        <v>265</v>
      </c>
      <c r="D24" s="300"/>
      <c r="E24" s="304"/>
      <c r="F24" s="305"/>
      <c r="G24" s="306"/>
      <c r="H24" s="300"/>
      <c r="I24" s="312"/>
      <c r="J24" s="300"/>
      <c r="K24" s="312"/>
      <c r="L24" s="300"/>
      <c r="M24" s="81" t="s">
        <v>290</v>
      </c>
      <c r="N24" s="174" t="s">
        <v>40</v>
      </c>
      <c r="O24" s="174"/>
      <c r="P24" s="145" t="s">
        <v>140</v>
      </c>
      <c r="Q24" s="142">
        <f>IF(P24="Preventivo",25%,IF(P24="Detectivo",15%,IF(P24="Correctivo",10%)))</f>
        <v>0.15</v>
      </c>
      <c r="R24" s="145" t="s">
        <v>195</v>
      </c>
      <c r="S24" s="142">
        <f>IF(R24="Automático",25%,IF(R24="Manual",15%))</f>
        <v>0.25</v>
      </c>
      <c r="T24" s="145" t="s">
        <v>182</v>
      </c>
      <c r="U24" s="145" t="s">
        <v>184</v>
      </c>
      <c r="V24" s="145" t="s">
        <v>186</v>
      </c>
      <c r="W24" s="143">
        <f t="shared" si="3"/>
        <v>0.4</v>
      </c>
      <c r="X24" s="146">
        <f>+I23*W24</f>
        <v>0.4</v>
      </c>
      <c r="Y24" s="171">
        <f>+I23-X24</f>
        <v>0.6</v>
      </c>
      <c r="Z24" s="169" t="str">
        <f>+(IF(Y24&lt;=20%, "Muy Baja",IF(Y24&lt;=40%,"Baja",IF(Y24&lt;=60%,"Media",IF(Y24&lt;=80%,"Alta",IF(Y24&lt;=100%,"Muy Alta"))))))</f>
        <v>Media</v>
      </c>
      <c r="AA24" s="172">
        <f>+Y24</f>
        <v>0.6</v>
      </c>
      <c r="AB24" s="145"/>
      <c r="AC24" s="143"/>
      <c r="AD24" s="165"/>
      <c r="AE24" s="300"/>
      <c r="AF24" s="306"/>
      <c r="AG24" s="300"/>
      <c r="AH24" s="306"/>
      <c r="AI24" s="300"/>
      <c r="AJ24" s="302"/>
      <c r="AK24" s="319"/>
      <c r="AL24" s="319"/>
      <c r="AM24" s="319"/>
      <c r="AN24" s="319"/>
      <c r="AO24" s="315"/>
      <c r="AP24" s="315"/>
      <c r="AQ24" s="165"/>
      <c r="AR24" s="165"/>
      <c r="AS24" s="165"/>
      <c r="AT24" s="165"/>
    </row>
    <row r="25" spans="1:46" s="16" customFormat="1" ht="102.6" customHeight="1" x14ac:dyDescent="0.2">
      <c r="A25" s="13"/>
      <c r="B25" s="366"/>
      <c r="C25" s="210" t="s">
        <v>284</v>
      </c>
      <c r="D25" s="313" t="s">
        <v>287</v>
      </c>
      <c r="E25" s="317" t="s">
        <v>285</v>
      </c>
      <c r="F25" s="311" t="s">
        <v>213</v>
      </c>
      <c r="G25" s="303">
        <v>25</v>
      </c>
      <c r="H25" s="300" t="str">
        <f>+(IF(G25&lt;=2, "Muy Baja",IF(G25&lt;=24,"Baja",IF(G25&lt;=500,"Media",IF(G25&lt;=5000,"Alta",IF(G25&gt;5000,"Muy Alta"))))))</f>
        <v>Media</v>
      </c>
      <c r="I25" s="314">
        <f>IF(H25="Muy Baja",20%,IF(H25="Baja",40%,IF(H25="Media",60%,IF(H25="Alta",80%,IF(H25="Muy Alta",100%,0)))))</f>
        <v>0.6</v>
      </c>
      <c r="J25" s="300" t="s">
        <v>21</v>
      </c>
      <c r="K25" s="314">
        <f>IF(J25="Leve",20%,IF(J25="Menor",40%,IF(J25="Moderado",60%,IF(J25="Mayor",80%,IF(J25="Catastrófico",100%,0)))))</f>
        <v>0.8</v>
      </c>
      <c r="L25" s="300" t="str">
        <f>+IF(AND(H25="Muy Baja",J25="Leve"),"Bajo",IF(AND(H25="Baja",J25="Leve"),"Bajo",IF(AND(H25="Media",J25="Leve"),"Moderado",IF(AND(H25="Alta",J25="Leve"),"Moderado",IF(AND(H25="Muy Alta",J25="Leve"),"Alto",IF(AND(H25="Muy Baja",J25="Menor"),"Bajo",IF(AND(H25="Baja",J25="Menor"),"Moderado",IF(AND(H25="Media",J25="Menor"),"Moderado",IF(AND(H25="Alta",J25="Menor"),"Moderado",IF(AND(H25="Muy Alta",J25="Menor"),"Alto",IF(AND(H25="Muy Baja",J25="Moderado"),"Moderado",IF(AND(H25="Baja",J25="Moderado"),"Moderado",IF(AND(H25="Media",J25="Moderado"),"Moderado",IF(AND(H25="Alta",J25="Moderado"),"Alto",IF(AND(H25="Muy Alta",J25="Moderado"),"Alto",IF(AND(H25="Muy Baja",J25="Mayor"),"Alto",IF(AND(H25="Baja",J25="Mayor"),"Alto",IF(AND(H25="Media",J25="Mayor"),"Alto",IF(AND(H25="Alta",J25="Mayor"),"Alto",IF(AND(H25="Muy Alta",J25="Mayor"),"Alto",IF(AND(H25="Muy Baja",J25="Catastrófico"),"Extremo",IF(AND(H25="Baja",J25="Catastrófico"),"Extremo",IF(AND(H25="Media",J25="Catastrófico"),"Extremo",IF(AND(H25="Alta",J25="Catastrófico"),"Extremo",IF(AND(H25="Muy Alta",J25="Catastrófico"),"Extremo")))))))))))))))))))))))))</f>
        <v>Alto</v>
      </c>
      <c r="M25" s="81" t="s">
        <v>288</v>
      </c>
      <c r="N25" s="209" t="s">
        <v>40</v>
      </c>
      <c r="O25" s="169"/>
      <c r="P25" s="145" t="s">
        <v>140</v>
      </c>
      <c r="Q25" s="142">
        <f t="shared" ref="Q25:Q34" si="4">IF(P25="Preventivo",25%,IF(P25="Detectivo",15%,IF(P25="Correctivo",10%)))</f>
        <v>0.15</v>
      </c>
      <c r="R25" s="145" t="s">
        <v>181</v>
      </c>
      <c r="S25" s="142">
        <f t="shared" ref="S25:S34" si="5">IF(R25="Automático",25%,IF(R25="Manual",15%))</f>
        <v>0.15</v>
      </c>
      <c r="T25" s="145" t="s">
        <v>182</v>
      </c>
      <c r="U25" s="145" t="s">
        <v>184</v>
      </c>
      <c r="V25" s="145" t="s">
        <v>186</v>
      </c>
      <c r="W25" s="143">
        <f t="shared" si="3"/>
        <v>0.3</v>
      </c>
      <c r="X25" s="146">
        <f>+I25*W25</f>
        <v>0.18</v>
      </c>
      <c r="Y25" s="190">
        <f>+I25-X25</f>
        <v>0.42</v>
      </c>
      <c r="Z25" s="169" t="str">
        <f>+(IF(Y25&lt;=20%, "Muy Baja",IF(Y25&lt;=40%,"Baja",IF(Y25&lt;=60%,"Media",IF(Y25&lt;=80%,"Alta",IF(Y25&lt;=100%,"Muy Alta"))))))</f>
        <v>Media</v>
      </c>
      <c r="AA25" s="172">
        <f>+Y25</f>
        <v>0.42</v>
      </c>
      <c r="AB25" s="145"/>
      <c r="AC25" s="143"/>
      <c r="AD25" s="165"/>
      <c r="AE25" s="300" t="s">
        <v>279</v>
      </c>
      <c r="AF25" s="299">
        <f>+AA25</f>
        <v>0.42</v>
      </c>
      <c r="AG25" s="300" t="s">
        <v>19</v>
      </c>
      <c r="AH25" s="299">
        <f>+AC26</f>
        <v>0.48</v>
      </c>
      <c r="AI25" s="300" t="s">
        <v>19</v>
      </c>
      <c r="AJ25" s="301" t="s">
        <v>349</v>
      </c>
      <c r="AK25" s="166" t="s">
        <v>291</v>
      </c>
      <c r="AL25" s="121" t="s">
        <v>292</v>
      </c>
      <c r="AM25" s="121" t="s">
        <v>222</v>
      </c>
      <c r="AN25" s="168" t="s">
        <v>223</v>
      </c>
      <c r="AO25" s="296" t="s">
        <v>63</v>
      </c>
      <c r="AP25" s="296" t="s">
        <v>293</v>
      </c>
      <c r="AQ25" s="165"/>
      <c r="AR25" s="165"/>
      <c r="AS25" s="165"/>
      <c r="AT25" s="165"/>
    </row>
    <row r="26" spans="1:46" ht="120" customHeight="1" thickBot="1" x14ac:dyDescent="0.25">
      <c r="B26" s="366"/>
      <c r="C26" s="114" t="s">
        <v>286</v>
      </c>
      <c r="D26" s="313"/>
      <c r="E26" s="318"/>
      <c r="F26" s="309"/>
      <c r="G26" s="303"/>
      <c r="H26" s="300"/>
      <c r="I26" s="314"/>
      <c r="J26" s="300"/>
      <c r="K26" s="314"/>
      <c r="L26" s="300"/>
      <c r="M26" s="97" t="s">
        <v>289</v>
      </c>
      <c r="N26" s="159"/>
      <c r="O26" s="174" t="s">
        <v>40</v>
      </c>
      <c r="P26" s="132" t="s">
        <v>139</v>
      </c>
      <c r="Q26" s="158">
        <f t="shared" si="4"/>
        <v>0.25</v>
      </c>
      <c r="R26" s="132" t="s">
        <v>181</v>
      </c>
      <c r="S26" s="158">
        <f t="shared" si="5"/>
        <v>0.15</v>
      </c>
      <c r="T26" s="132" t="s">
        <v>182</v>
      </c>
      <c r="U26" s="132" t="s">
        <v>184</v>
      </c>
      <c r="V26" s="132" t="s">
        <v>186</v>
      </c>
      <c r="W26" s="177">
        <f t="shared" si="3"/>
        <v>0.4</v>
      </c>
      <c r="X26" s="146">
        <f>+K25*W26</f>
        <v>0.32000000000000006</v>
      </c>
      <c r="Y26" s="181">
        <f>+K25-X26</f>
        <v>0.48</v>
      </c>
      <c r="Z26" s="156"/>
      <c r="AA26" s="155"/>
      <c r="AB26" s="145" t="str">
        <f>+(IF(AC19&lt;=20%, "Leve",IF(AC19&lt;=40%,"Menor",IF(AC19&lt;=60%,"Moderado",IF(AC19&lt;=80%,"Mayor",IF(AC19&gt;=100%,"Catastrofico"))))))</f>
        <v>Leve</v>
      </c>
      <c r="AC26" s="189">
        <f>+Y26</f>
        <v>0.48</v>
      </c>
      <c r="AD26" s="155"/>
      <c r="AE26" s="300"/>
      <c r="AF26" s="306"/>
      <c r="AG26" s="300"/>
      <c r="AH26" s="306"/>
      <c r="AI26" s="300"/>
      <c r="AJ26" s="302"/>
      <c r="AK26" s="180" t="s">
        <v>294</v>
      </c>
      <c r="AL26" s="121" t="s">
        <v>295</v>
      </c>
      <c r="AM26" s="121" t="s">
        <v>222</v>
      </c>
      <c r="AN26" s="168" t="s">
        <v>223</v>
      </c>
      <c r="AO26" s="297"/>
      <c r="AP26" s="298"/>
      <c r="AQ26" s="157"/>
      <c r="AR26" s="157"/>
      <c r="AS26" s="157"/>
      <c r="AT26" s="157"/>
    </row>
    <row r="27" spans="1:46" s="16" customFormat="1" ht="85.5" x14ac:dyDescent="0.2">
      <c r="A27" s="13"/>
      <c r="B27" s="366"/>
      <c r="C27" s="130" t="s">
        <v>296</v>
      </c>
      <c r="D27" s="300" t="s">
        <v>299</v>
      </c>
      <c r="E27" s="304" t="s">
        <v>297</v>
      </c>
      <c r="F27" s="305" t="s">
        <v>248</v>
      </c>
      <c r="G27" s="306">
        <v>128</v>
      </c>
      <c r="H27" s="300" t="str">
        <f>+(IF(G27&lt;=2, "Muy Baja",IF(G27&lt;=24,"Baja",IF(G27&lt;=500,"Media",IF(G27&lt;=5000,"Alta",IF(G27&gt;5000,"Muy Alta"))))))</f>
        <v>Media</v>
      </c>
      <c r="I27" s="312">
        <f>IF(H27="Muy Baja",20%,IF(H27="Baja",40%,IF(H27="Media",60%,IF(H27="Alta",80%,IF(H27="Muy Alta",100%,0)))))</f>
        <v>0.6</v>
      </c>
      <c r="J27" s="300" t="s">
        <v>23</v>
      </c>
      <c r="K27" s="312">
        <f>IF(J27="Leve",20%,IF(J27="Menor",40%,IF(J27="Moderado",60%,IF(J27="Mayor",80%,IF(J27="Catastrófico",100%,0)))))</f>
        <v>1</v>
      </c>
      <c r="L27" s="300" t="str">
        <f>+IF(AND(H27="Muy Baja",J27="Leve"),"Bajo",IF(AND(H27="Baja",J27="Leve"),"Bajo",IF(AND(H27="Media",J27="Leve"),"Moderado",IF(AND(H27="Alta",J27="Leve"),"Moderado",IF(AND(H27="Muy Alta",J27="Leve"),"Alto",IF(AND(H27="Muy Baja",J27="Menor"),"Bajo",IF(AND(H27="Baja",J27="Menor"),"Moderado",IF(AND(H27="Media",J27="Menor"),"Moderado",IF(AND(H27="Alta",J27="Menor"),"Moderado",IF(AND(H27="Muy Alta",J27="Menor"),"Alto",IF(AND(H27="Muy Baja",J27="Moderado"),"Moderado",IF(AND(H27="Baja",J27="Moderado"),"Moderado",IF(AND(H27="Media",J27="Moderado"),"Moderado",IF(AND(H27="Alta",J27="Moderado"),"Alto",IF(AND(H27="Muy Alta",J27="Moderado"),"Alto",IF(AND(H27="Muy Baja",J27="Mayor"),"Alto",IF(AND(H27="Baja",J27="Mayor"),"Alto",IF(AND(H27="Media",J27="Mayor"),"Alto",IF(AND(H27="Alta",J27="Mayor"),"Alto",IF(AND(H27="Muy Alta",J27="Mayor"),"Alto",IF(AND(H27="Muy Baja",J27="Catastrófico"),"Extremo",IF(AND(H27="Baja",J27="Catastrófico"),"Extremo",IF(AND(H27="Media",J27="Catastrófico"),"Extremo",IF(AND(H27="Alta",J27="Catastrófico"),"Extremo",IF(AND(H27="Muy Alta",J27="Catastrófico"),"Extremo")))))))))))))))))))))))))</f>
        <v>Extremo</v>
      </c>
      <c r="M27" s="97" t="s">
        <v>300</v>
      </c>
      <c r="N27" s="174"/>
      <c r="O27" s="174" t="s">
        <v>40</v>
      </c>
      <c r="P27" s="192" t="s">
        <v>139</v>
      </c>
      <c r="Q27" s="193">
        <f t="shared" si="4"/>
        <v>0.25</v>
      </c>
      <c r="R27" s="192" t="s">
        <v>181</v>
      </c>
      <c r="S27" s="193">
        <f t="shared" si="5"/>
        <v>0.15</v>
      </c>
      <c r="T27" s="192" t="s">
        <v>182</v>
      </c>
      <c r="U27" s="192" t="s">
        <v>184</v>
      </c>
      <c r="V27" s="192" t="s">
        <v>186</v>
      </c>
      <c r="W27" s="194">
        <f t="shared" si="3"/>
        <v>0.4</v>
      </c>
      <c r="X27" s="146">
        <f>+K27*W27</f>
        <v>0.4</v>
      </c>
      <c r="Y27" s="199">
        <f>+K27-X27</f>
        <v>0.6</v>
      </c>
      <c r="Z27" s="131"/>
      <c r="AA27" s="165"/>
      <c r="AB27" s="131"/>
      <c r="AC27" s="131"/>
      <c r="AD27" s="165"/>
      <c r="AE27" s="300" t="str">
        <f>+Z29</f>
        <v>Media</v>
      </c>
      <c r="AF27" s="299">
        <f>+AA29</f>
        <v>0.42</v>
      </c>
      <c r="AG27" s="300" t="str">
        <f>+AB28</f>
        <v>Menor</v>
      </c>
      <c r="AH27" s="299">
        <f>+AC28</f>
        <v>0.3</v>
      </c>
      <c r="AI27" s="300" t="s">
        <v>19</v>
      </c>
      <c r="AJ27" s="301" t="s">
        <v>349</v>
      </c>
      <c r="AK27" s="180" t="s">
        <v>309</v>
      </c>
      <c r="AL27" s="121" t="s">
        <v>310</v>
      </c>
      <c r="AM27" s="121" t="s">
        <v>222</v>
      </c>
      <c r="AN27" s="168" t="s">
        <v>223</v>
      </c>
      <c r="AO27" s="296" t="s">
        <v>63</v>
      </c>
      <c r="AP27" s="296" t="s">
        <v>311</v>
      </c>
      <c r="AQ27" s="165"/>
      <c r="AR27" s="165"/>
      <c r="AS27" s="165"/>
      <c r="AT27" s="165"/>
    </row>
    <row r="28" spans="1:46" s="16" customFormat="1" ht="117" customHeight="1" x14ac:dyDescent="0.2">
      <c r="A28" s="13"/>
      <c r="B28" s="366"/>
      <c r="C28" s="130" t="s">
        <v>298</v>
      </c>
      <c r="D28" s="300"/>
      <c r="E28" s="304"/>
      <c r="F28" s="305"/>
      <c r="G28" s="306"/>
      <c r="H28" s="300"/>
      <c r="I28" s="312"/>
      <c r="J28" s="300"/>
      <c r="K28" s="312"/>
      <c r="L28" s="300"/>
      <c r="M28" s="97" t="s">
        <v>302</v>
      </c>
      <c r="N28" s="169"/>
      <c r="O28" s="169" t="s">
        <v>40</v>
      </c>
      <c r="P28" s="145" t="s">
        <v>139</v>
      </c>
      <c r="Q28" s="142">
        <f t="shared" si="4"/>
        <v>0.25</v>
      </c>
      <c r="R28" s="145" t="s">
        <v>195</v>
      </c>
      <c r="S28" s="142">
        <f t="shared" si="5"/>
        <v>0.25</v>
      </c>
      <c r="T28" s="145" t="s">
        <v>182</v>
      </c>
      <c r="U28" s="145" t="s">
        <v>184</v>
      </c>
      <c r="V28" s="145" t="s">
        <v>186</v>
      </c>
      <c r="W28" s="195">
        <f t="shared" si="3"/>
        <v>0.5</v>
      </c>
      <c r="X28" s="146">
        <f>+Y27*W28</f>
        <v>0.3</v>
      </c>
      <c r="Y28" s="181">
        <f>+Y27-X28</f>
        <v>0.3</v>
      </c>
      <c r="Z28" s="131"/>
      <c r="AA28" s="165"/>
      <c r="AB28" s="145" t="str">
        <f>+(IF(AC21&lt;=20%, "Leve",IF(AC21&lt;=40%,"Menor",IF(AC21&lt;=60%,"Moderado",IF(AC21&lt;=80%,"Mayor",IF(AC21&gt;=100%,"Catastrofico"))))))</f>
        <v>Menor</v>
      </c>
      <c r="AC28" s="189">
        <f>+Y28</f>
        <v>0.3</v>
      </c>
      <c r="AD28" s="165"/>
      <c r="AE28" s="300"/>
      <c r="AF28" s="299"/>
      <c r="AG28" s="300"/>
      <c r="AH28" s="299"/>
      <c r="AI28" s="300"/>
      <c r="AJ28" s="303"/>
      <c r="AK28" s="180" t="s">
        <v>312</v>
      </c>
      <c r="AL28" s="121" t="s">
        <v>313</v>
      </c>
      <c r="AM28" s="121" t="s">
        <v>222</v>
      </c>
      <c r="AN28" s="168" t="s">
        <v>223</v>
      </c>
      <c r="AO28" s="297"/>
      <c r="AP28" s="297"/>
      <c r="AQ28" s="165"/>
      <c r="AR28" s="165"/>
      <c r="AS28" s="165"/>
      <c r="AT28" s="165"/>
    </row>
    <row r="29" spans="1:46" ht="147" customHeight="1" thickBot="1" x14ac:dyDescent="0.25">
      <c r="B29" s="366"/>
      <c r="C29" s="157"/>
      <c r="D29" s="300"/>
      <c r="E29" s="304"/>
      <c r="F29" s="305"/>
      <c r="G29" s="306"/>
      <c r="H29" s="300"/>
      <c r="I29" s="312"/>
      <c r="J29" s="300"/>
      <c r="K29" s="312"/>
      <c r="L29" s="300"/>
      <c r="M29" s="97" t="s">
        <v>301</v>
      </c>
      <c r="N29" s="191" t="s">
        <v>40</v>
      </c>
      <c r="O29" s="191"/>
      <c r="P29" s="196" t="s">
        <v>140</v>
      </c>
      <c r="Q29" s="197">
        <f t="shared" si="4"/>
        <v>0.15</v>
      </c>
      <c r="R29" s="196" t="s">
        <v>181</v>
      </c>
      <c r="S29" s="197">
        <f t="shared" si="5"/>
        <v>0.15</v>
      </c>
      <c r="T29" s="196" t="s">
        <v>182</v>
      </c>
      <c r="U29" s="196" t="s">
        <v>184</v>
      </c>
      <c r="V29" s="196" t="s">
        <v>186</v>
      </c>
      <c r="W29" s="198">
        <f t="shared" si="3"/>
        <v>0.3</v>
      </c>
      <c r="X29" s="146">
        <f>+I27*W29</f>
        <v>0.18</v>
      </c>
      <c r="Y29" s="181">
        <f>+I27-X29</f>
        <v>0.42</v>
      </c>
      <c r="Z29" s="169" t="str">
        <f>+(IF(Y29&lt;=20%, "Muy Baja",IF(Y29&lt;=40%,"Baja",IF(Y29&lt;=60%,"Media",IF(Y29&lt;=80%,"Alta",IF(Y29&lt;=100%,"Muy Alta"))))))</f>
        <v>Media</v>
      </c>
      <c r="AA29" s="172">
        <f>+Y29</f>
        <v>0.42</v>
      </c>
      <c r="AB29" s="156"/>
      <c r="AC29" s="156"/>
      <c r="AD29" s="155"/>
      <c r="AE29" s="300"/>
      <c r="AF29" s="299"/>
      <c r="AG29" s="300"/>
      <c r="AH29" s="299"/>
      <c r="AI29" s="300"/>
      <c r="AJ29" s="302"/>
      <c r="AK29" s="180" t="s">
        <v>314</v>
      </c>
      <c r="AL29" s="121" t="s">
        <v>313</v>
      </c>
      <c r="AM29" s="121" t="s">
        <v>222</v>
      </c>
      <c r="AN29" s="168" t="s">
        <v>223</v>
      </c>
      <c r="AO29" s="298"/>
      <c r="AP29" s="298"/>
      <c r="AQ29" s="157"/>
      <c r="AR29" s="157"/>
      <c r="AS29" s="157"/>
      <c r="AT29" s="157"/>
    </row>
    <row r="30" spans="1:46" s="16" customFormat="1" ht="93.95" customHeight="1" thickBot="1" x14ac:dyDescent="0.25">
      <c r="A30" s="13"/>
      <c r="B30" s="366"/>
      <c r="C30" s="130" t="s">
        <v>303</v>
      </c>
      <c r="D30" s="300" t="s">
        <v>306</v>
      </c>
      <c r="E30" s="304" t="s">
        <v>304</v>
      </c>
      <c r="F30" s="305" t="s">
        <v>213</v>
      </c>
      <c r="G30" s="306">
        <v>129</v>
      </c>
      <c r="H30" s="300" t="str">
        <f>+(IF(G30&lt;=2, "Muy Baja",IF(G30&lt;=24,"Baja",IF(G30&lt;=500,"Media",IF(G30&lt;=5000,"Alta",IF(G30&gt;5000,"Muy Alta"))))))</f>
        <v>Media</v>
      </c>
      <c r="I30" s="312">
        <f>IF(H30="Muy Baja",20%,IF(H30="Baja",40%,IF(H30="Media",60%,IF(H30="Alta",80%,IF(H30="Muy Alta",100%,0)))))</f>
        <v>0.6</v>
      </c>
      <c r="J30" s="300" t="s">
        <v>21</v>
      </c>
      <c r="K30" s="312">
        <f>IF(J30="Leve",20%,IF(J30="Menor",40%,IF(J30="Moderado",60%,IF(J30="Mayor",80%,IF(J30="Catastrófico",100%,0)))))</f>
        <v>0.8</v>
      </c>
      <c r="L30" s="300" t="str">
        <f>+IF(AND(H30="Muy Baja",J30="Leve"),"Bajo",IF(AND(H30="Baja",J30="Leve"),"Bajo",IF(AND(H30="Media",J30="Leve"),"Moderado",IF(AND(H30="Alta",J30="Leve"),"Moderado",IF(AND(H30="Muy Alta",J30="Leve"),"Alto",IF(AND(H30="Muy Baja",J30="Menor"),"Bajo",IF(AND(H30="Baja",J30="Menor"),"Moderado",IF(AND(H30="Media",J30="Menor"),"Moderado",IF(AND(H30="Alta",J30="Menor"),"Moderado",IF(AND(H30="Muy Alta",J30="Menor"),"Alto",IF(AND(H30="Muy Baja",J30="Moderado"),"Moderado",IF(AND(H30="Baja",J30="Moderado"),"Moderado",IF(AND(H30="Media",J30="Moderado"),"Moderado",IF(AND(H30="Alta",J30="Moderado"),"Alto",IF(AND(H30="Muy Alta",J30="Moderado"),"Alto",IF(AND(H30="Muy Baja",J30="Mayor"),"Alto",IF(AND(H30="Baja",J30="Mayor"),"Alto",IF(AND(H30="Media",J30="Mayor"),"Alto",IF(AND(H30="Alta",J30="Mayor"),"Alto",IF(AND(H30="Muy Alta",J30="Mayor"),"Alto",IF(AND(H30="Muy Baja",J30="Catastrófico"),"Extremo",IF(AND(H30="Baja",J30="Catastrófico"),"Extremo",IF(AND(H30="Media",J30="Catastrófico"),"Extremo",IF(AND(H30="Alta",J30="Catastrófico"),"Extremo",IF(AND(H30="Muy Alta",J30="Catastrófico"),"Extremo")))))))))))))))))))))))))</f>
        <v>Alto</v>
      </c>
      <c r="M30" s="81" t="s">
        <v>307</v>
      </c>
      <c r="N30" s="188" t="s">
        <v>40</v>
      </c>
      <c r="O30" s="169"/>
      <c r="P30" s="196" t="s">
        <v>139</v>
      </c>
      <c r="Q30" s="197">
        <f t="shared" si="4"/>
        <v>0.25</v>
      </c>
      <c r="R30" s="196" t="s">
        <v>181</v>
      </c>
      <c r="S30" s="197">
        <f t="shared" si="5"/>
        <v>0.15</v>
      </c>
      <c r="T30" s="196" t="s">
        <v>182</v>
      </c>
      <c r="U30" s="196" t="s">
        <v>184</v>
      </c>
      <c r="V30" s="196" t="s">
        <v>186</v>
      </c>
      <c r="W30" s="198">
        <f t="shared" si="3"/>
        <v>0.4</v>
      </c>
      <c r="X30" s="146">
        <f>+I30*W30</f>
        <v>0.24</v>
      </c>
      <c r="Y30" s="199">
        <f>+I30-X30</f>
        <v>0.36</v>
      </c>
      <c r="Z30" s="169"/>
      <c r="AA30" s="172"/>
      <c r="AB30" s="156"/>
      <c r="AC30" s="156"/>
      <c r="AD30" s="155"/>
      <c r="AE30" s="300" t="str">
        <f>+Z31</f>
        <v>Muy Baja</v>
      </c>
      <c r="AF30" s="299">
        <f>+Y31</f>
        <v>0.18</v>
      </c>
      <c r="AG30" s="300" t="str">
        <f>+J30</f>
        <v>Mayor</v>
      </c>
      <c r="AH30" s="299">
        <f>+K30</f>
        <v>0.8</v>
      </c>
      <c r="AI30" s="300" t="s">
        <v>315</v>
      </c>
      <c r="AJ30" s="301" t="s">
        <v>348</v>
      </c>
      <c r="AK30" s="180" t="s">
        <v>316</v>
      </c>
      <c r="AL30" s="121" t="s">
        <v>317</v>
      </c>
      <c r="AM30" s="121" t="s">
        <v>222</v>
      </c>
      <c r="AN30" s="168" t="s">
        <v>223</v>
      </c>
      <c r="AO30" s="296" t="s">
        <v>63</v>
      </c>
      <c r="AP30" s="296" t="s">
        <v>318</v>
      </c>
      <c r="AQ30" s="165"/>
      <c r="AR30" s="165"/>
      <c r="AS30" s="165"/>
      <c r="AT30" s="165"/>
    </row>
    <row r="31" spans="1:46" s="16" customFormat="1" ht="90.95" customHeight="1" x14ac:dyDescent="0.2">
      <c r="A31" s="13"/>
      <c r="B31" s="366"/>
      <c r="C31" s="130" t="s">
        <v>305</v>
      </c>
      <c r="D31" s="300"/>
      <c r="E31" s="304"/>
      <c r="F31" s="305"/>
      <c r="G31" s="306"/>
      <c r="H31" s="300"/>
      <c r="I31" s="312"/>
      <c r="J31" s="300"/>
      <c r="K31" s="312"/>
      <c r="L31" s="300"/>
      <c r="M31" s="81" t="s">
        <v>308</v>
      </c>
      <c r="N31" s="188" t="s">
        <v>40</v>
      </c>
      <c r="O31" s="169"/>
      <c r="P31" s="136" t="s">
        <v>139</v>
      </c>
      <c r="Q31" s="158">
        <f t="shared" si="4"/>
        <v>0.25</v>
      </c>
      <c r="R31" s="136" t="s">
        <v>195</v>
      </c>
      <c r="S31" s="158">
        <f t="shared" si="5"/>
        <v>0.25</v>
      </c>
      <c r="T31" s="136" t="s">
        <v>182</v>
      </c>
      <c r="U31" s="136" t="s">
        <v>184</v>
      </c>
      <c r="V31" s="136" t="s">
        <v>186</v>
      </c>
      <c r="W31" s="206">
        <f t="shared" si="3"/>
        <v>0.5</v>
      </c>
      <c r="X31" s="146">
        <f>+Y30*W31</f>
        <v>0.18</v>
      </c>
      <c r="Y31" s="181">
        <f>+Y30-X31</f>
        <v>0.18</v>
      </c>
      <c r="Z31" s="169" t="str">
        <f>+(IF(Y31&lt;=20%, "Muy Baja",IF(Y31&lt;=40%,"Baja",IF(Y31&lt;=60%,"Media",IF(Y31&lt;=80%,"Alta",IF(Y31&lt;=100%,"Muy Alta"))))))</f>
        <v>Muy Baja</v>
      </c>
      <c r="AA31" s="172">
        <f>+Y31</f>
        <v>0.18</v>
      </c>
      <c r="AB31" s="156"/>
      <c r="AC31" s="156"/>
      <c r="AD31" s="155"/>
      <c r="AE31" s="300"/>
      <c r="AF31" s="299"/>
      <c r="AG31" s="300"/>
      <c r="AH31" s="299"/>
      <c r="AI31" s="300"/>
      <c r="AJ31" s="302"/>
      <c r="AK31" s="180" t="s">
        <v>319</v>
      </c>
      <c r="AL31" s="121" t="s">
        <v>320</v>
      </c>
      <c r="AM31" s="121" t="s">
        <v>321</v>
      </c>
      <c r="AN31" s="168" t="s">
        <v>223</v>
      </c>
      <c r="AO31" s="297"/>
      <c r="AP31" s="297"/>
      <c r="AQ31" s="165"/>
      <c r="AR31" s="165"/>
      <c r="AS31" s="165"/>
      <c r="AT31" s="165"/>
    </row>
    <row r="32" spans="1:46" ht="165.75" x14ac:dyDescent="0.2">
      <c r="B32" s="366"/>
      <c r="C32" s="200" t="s">
        <v>322</v>
      </c>
      <c r="D32" s="307" t="s">
        <v>327</v>
      </c>
      <c r="E32" s="308" t="s">
        <v>326</v>
      </c>
      <c r="F32" s="309" t="s">
        <v>213</v>
      </c>
      <c r="G32" s="306">
        <v>520</v>
      </c>
      <c r="H32" s="300" t="str">
        <f>+(IF(G32&lt;=2, "Muy Baja",IF(G32&lt;=24,"Baja",IF(G32&lt;=500,"Media",IF(G32&lt;=5000,"Alta",IF(G32&gt;5000,"Muy Alta"))))))</f>
        <v>Alta</v>
      </c>
      <c r="I32" s="312">
        <f>IF(H32="Muy Baja",20%,IF(H32="Baja",40%,IF(H32="Media",60%,IF(H32="Alta",80%,IF(H32="Muy Alta",100%,0)))))</f>
        <v>0.8</v>
      </c>
      <c r="J32" s="328" t="s">
        <v>21</v>
      </c>
      <c r="K32" s="312">
        <f>IF(J32="Leve",20%,IF(J32="Menor",40%,IF(J32="Moderado",60%,IF(J32="Mayor",80%,IF(J32="Catastrófico",100%,0)))))</f>
        <v>0.8</v>
      </c>
      <c r="L32" s="328" t="str">
        <f>+IF(AND(H32="Muy Baja",J32="Leve"),"Bajo",IF(AND(H32="Baja",J32="Leve"),"Bajo",IF(AND(H32="Media",J32="Leve"),"Moderado",IF(AND(H32="Alta",J32="Leve"),"Moderado",IF(AND(H32="Muy Alta",J32="Leve"),"Alto",IF(AND(H32="Muy Baja",J32="Menor"),"Bajo",IF(AND(H32="Baja",J32="Menor"),"Moderado",IF(AND(H32="Media",J32="Menor"),"Moderado",IF(AND(H32="Alta",J32="Menor"),"Moderado",IF(AND(H32="Muy Alta",J32="Menor"),"Alto",IF(AND(H32="Muy Baja",J32="Moderado"),"Moderado",IF(AND(H32="Baja",J32="Moderado"),"Moderado",IF(AND(H32="Media",J32="Moderado"),"Moderado",IF(AND(H32="Alta",J32="Moderado"),"Alto",IF(AND(H32="Muy Alta",J32="Moderado"),"Alto",IF(AND(H32="Muy Baja",J32="Mayor"),"Alto",IF(AND(H32="Baja",J32="Mayor"),"Alto",IF(AND(H32="Media",J32="Mayor"),"Alto",IF(AND(H32="Alta",J32="Mayor"),"Alto",IF(AND(H32="Muy Alta",J32="Mayor"),"Alto",IF(AND(H32="Muy Baja",J32="Catastrófico"),"Extremo",IF(AND(H32="Baja",J32="Catastrófico"),"Extremo",IF(AND(H32="Media",J32="Catastrófico"),"Extremo",IF(AND(H32="Alta",J32="Catastrófico"),"Extremo",IF(AND(H32="Muy Alta",J32="Catastrófico"),"Extremo")))))))))))))))))))))))))</f>
        <v>Alto</v>
      </c>
      <c r="M32" s="204" t="s">
        <v>328</v>
      </c>
      <c r="N32" s="174" t="s">
        <v>40</v>
      </c>
      <c r="O32" s="174"/>
      <c r="P32" s="151" t="s">
        <v>139</v>
      </c>
      <c r="Q32" s="175">
        <f t="shared" si="4"/>
        <v>0.25</v>
      </c>
      <c r="R32" s="151" t="s">
        <v>181</v>
      </c>
      <c r="S32" s="175">
        <f t="shared" si="5"/>
        <v>0.15</v>
      </c>
      <c r="T32" s="151" t="s">
        <v>182</v>
      </c>
      <c r="U32" s="151" t="s">
        <v>184</v>
      </c>
      <c r="V32" s="151" t="s">
        <v>186</v>
      </c>
      <c r="W32" s="143">
        <f t="shared" si="3"/>
        <v>0.4</v>
      </c>
      <c r="X32" s="146">
        <f>+I32*W32</f>
        <v>0.32000000000000006</v>
      </c>
      <c r="Y32" s="199">
        <f>+I32-X32</f>
        <v>0.48</v>
      </c>
      <c r="Z32" s="164"/>
      <c r="AA32" s="155"/>
      <c r="AB32" s="156"/>
      <c r="AC32" s="156"/>
      <c r="AD32" s="155"/>
      <c r="AE32" s="300" t="str">
        <f>+Z33</f>
        <v>Baja</v>
      </c>
      <c r="AF32" s="378">
        <f>+Y33</f>
        <v>0.28799999999999998</v>
      </c>
      <c r="AG32" s="328" t="s">
        <v>19</v>
      </c>
      <c r="AH32" s="378">
        <f>+AC34</f>
        <v>0.48</v>
      </c>
      <c r="AI32" s="328" t="s">
        <v>19</v>
      </c>
      <c r="AJ32" s="301" t="s">
        <v>349</v>
      </c>
      <c r="AK32" s="180" t="s">
        <v>254</v>
      </c>
      <c r="AL32" s="121" t="s">
        <v>261</v>
      </c>
      <c r="AM32" s="121" t="s">
        <v>222</v>
      </c>
      <c r="AN32" s="168" t="s">
        <v>223</v>
      </c>
      <c r="AO32" s="296" t="s">
        <v>63</v>
      </c>
      <c r="AP32" s="309" t="s">
        <v>331</v>
      </c>
      <c r="AQ32" s="157"/>
      <c r="AR32" s="157"/>
      <c r="AS32" s="157"/>
      <c r="AT32" s="157"/>
    </row>
    <row r="33" spans="2:46" ht="66.599999999999994" customHeight="1" x14ac:dyDescent="0.2">
      <c r="B33" s="366"/>
      <c r="C33" s="200" t="s">
        <v>323</v>
      </c>
      <c r="D33" s="307"/>
      <c r="E33" s="308"/>
      <c r="F33" s="310"/>
      <c r="G33" s="306"/>
      <c r="H33" s="300"/>
      <c r="I33" s="312"/>
      <c r="J33" s="313"/>
      <c r="K33" s="312"/>
      <c r="L33" s="313"/>
      <c r="M33" s="204" t="s">
        <v>329</v>
      </c>
      <c r="N33" s="174" t="s">
        <v>40</v>
      </c>
      <c r="O33" s="174"/>
      <c r="P33" s="151" t="s">
        <v>139</v>
      </c>
      <c r="Q33" s="175">
        <f t="shared" si="4"/>
        <v>0.25</v>
      </c>
      <c r="R33" s="151" t="s">
        <v>181</v>
      </c>
      <c r="S33" s="175">
        <f t="shared" si="5"/>
        <v>0.15</v>
      </c>
      <c r="T33" s="151" t="s">
        <v>182</v>
      </c>
      <c r="U33" s="151" t="s">
        <v>184</v>
      </c>
      <c r="V33" s="151" t="s">
        <v>186</v>
      </c>
      <c r="W33" s="143">
        <f t="shared" si="3"/>
        <v>0.4</v>
      </c>
      <c r="X33" s="146">
        <f>+Y32*W33</f>
        <v>0.192</v>
      </c>
      <c r="Y33" s="181">
        <f>+Y32-X33</f>
        <v>0.28799999999999998</v>
      </c>
      <c r="Z33" s="174" t="str">
        <f>+(IF(Y33&lt;=20%, "Muy Baja",IF(Y33&lt;=40%,"Baja",IF(Y33&lt;=60%,"Media",IF(Y33&lt;=80%,"Alta",IF(Y33&lt;=100%,"Muy Alta"))))))</f>
        <v>Baja</v>
      </c>
      <c r="AA33" s="184">
        <f>+Y33</f>
        <v>0.28799999999999998</v>
      </c>
      <c r="AB33" s="156"/>
      <c r="AC33" s="156"/>
      <c r="AD33" s="155"/>
      <c r="AE33" s="300"/>
      <c r="AF33" s="379"/>
      <c r="AG33" s="313"/>
      <c r="AH33" s="379"/>
      <c r="AI33" s="313"/>
      <c r="AJ33" s="303"/>
      <c r="AK33" s="205" t="s">
        <v>332</v>
      </c>
      <c r="AL33" s="117" t="s">
        <v>333</v>
      </c>
      <c r="AM33" s="121" t="s">
        <v>222</v>
      </c>
      <c r="AN33" s="168" t="s">
        <v>223</v>
      </c>
      <c r="AO33" s="297"/>
      <c r="AP33" s="310"/>
      <c r="AQ33" s="157"/>
      <c r="AR33" s="157"/>
      <c r="AS33" s="157"/>
      <c r="AT33" s="157"/>
    </row>
    <row r="34" spans="2:46" ht="75" customHeight="1" x14ac:dyDescent="0.2">
      <c r="B34" s="366"/>
      <c r="C34" s="200" t="s">
        <v>324</v>
      </c>
      <c r="D34" s="307"/>
      <c r="E34" s="308"/>
      <c r="F34" s="311"/>
      <c r="G34" s="306"/>
      <c r="H34" s="300"/>
      <c r="I34" s="312"/>
      <c r="J34" s="329"/>
      <c r="K34" s="312"/>
      <c r="L34" s="329"/>
      <c r="M34" s="204" t="s">
        <v>330</v>
      </c>
      <c r="N34" s="174"/>
      <c r="O34" s="174" t="s">
        <v>40</v>
      </c>
      <c r="P34" s="151" t="s">
        <v>139</v>
      </c>
      <c r="Q34" s="175">
        <f t="shared" si="4"/>
        <v>0.25</v>
      </c>
      <c r="R34" s="151" t="s">
        <v>181</v>
      </c>
      <c r="S34" s="175">
        <f t="shared" si="5"/>
        <v>0.15</v>
      </c>
      <c r="T34" s="151" t="s">
        <v>182</v>
      </c>
      <c r="U34" s="151" t="s">
        <v>184</v>
      </c>
      <c r="V34" s="151" t="s">
        <v>186</v>
      </c>
      <c r="W34" s="143">
        <f t="shared" si="3"/>
        <v>0.4</v>
      </c>
      <c r="X34" s="146">
        <f>+K32*W34</f>
        <v>0.32000000000000006</v>
      </c>
      <c r="Y34" s="181">
        <f>+K32-X34</f>
        <v>0.48</v>
      </c>
      <c r="Z34" s="202"/>
      <c r="AA34" s="155"/>
      <c r="AB34" s="151" t="str">
        <f>+(IF(AC27&lt;=20%, "Leve",IF(AC27&lt;=40%,"Menor",IF(AC27&lt;=60%,"Moderado",IF(AC27&lt;=80%,"Mayor",IF(AC27&gt;=100%,"Catastrofico"))))))</f>
        <v>Leve</v>
      </c>
      <c r="AC34" s="189">
        <f>+Y34</f>
        <v>0.48</v>
      </c>
      <c r="AD34" s="155"/>
      <c r="AE34" s="300"/>
      <c r="AF34" s="380"/>
      <c r="AG34" s="329"/>
      <c r="AH34" s="380"/>
      <c r="AI34" s="329"/>
      <c r="AJ34" s="302"/>
      <c r="AK34" s="205" t="s">
        <v>334</v>
      </c>
      <c r="AL34" s="117" t="s">
        <v>335</v>
      </c>
      <c r="AM34" s="121" t="s">
        <v>222</v>
      </c>
      <c r="AN34" s="168" t="s">
        <v>223</v>
      </c>
      <c r="AO34" s="298"/>
      <c r="AP34" s="311"/>
      <c r="AQ34" s="157"/>
      <c r="AR34" s="157"/>
      <c r="AS34" s="157"/>
      <c r="AT34" s="157"/>
    </row>
    <row r="35" spans="2:46" ht="105.95" customHeight="1" x14ac:dyDescent="0.2">
      <c r="B35" s="366"/>
      <c r="C35" s="140" t="s">
        <v>336</v>
      </c>
      <c r="D35" s="300" t="s">
        <v>325</v>
      </c>
      <c r="E35" s="304" t="s">
        <v>337</v>
      </c>
      <c r="F35" s="305" t="s">
        <v>213</v>
      </c>
      <c r="G35" s="306">
        <v>30</v>
      </c>
      <c r="H35" s="300" t="str">
        <f>+(IF(G35&lt;=2, "Muy Baja",IF(G35&lt;=24,"Baja",IF(G35&lt;=500,"Media",IF(G35&lt;=5000,"Alta",IF(G35&gt;5000,"Muy Alta"))))))</f>
        <v>Media</v>
      </c>
      <c r="I35" s="312">
        <f>IF(H35="Muy Baja",20%,IF(H35="Baja",40%,IF(H35="Media",60%,IF(H35="Alta",80%,IF(H35="Muy Alta",100%,0)))))</f>
        <v>0.6</v>
      </c>
      <c r="J35" s="328" t="s">
        <v>21</v>
      </c>
      <c r="K35" s="312">
        <f>IF(J35="Leve",20%,IF(J35="Menor",40%,IF(J35="Moderado",60%,IF(J35="Mayor",80%,IF(J35="Catastrófico",100%,0)))))</f>
        <v>0.8</v>
      </c>
      <c r="L35" s="328" t="str">
        <f>+IF(AND(H35="Muy Baja",J35="Leve"),"Bajo",IF(AND(H35="Baja",J35="Leve"),"Bajo",IF(AND(H35="Media",J35="Leve"),"Moderado",IF(AND(H35="Alta",J35="Leve"),"Moderado",IF(AND(H35="Muy Alta",J35="Leve"),"Alto",IF(AND(H35="Muy Baja",J35="Menor"),"Bajo",IF(AND(H35="Baja",J35="Menor"),"Moderado",IF(AND(H35="Media",J35="Menor"),"Moderado",IF(AND(H35="Alta",J35="Menor"),"Moderado",IF(AND(H35="Muy Alta",J35="Menor"),"Alto",IF(AND(H35="Muy Baja",J35="Moderado"),"Moderado",IF(AND(H35="Baja",J35="Moderado"),"Moderado",IF(AND(H35="Media",J35="Moderado"),"Moderado",IF(AND(H35="Alta",J35="Moderado"),"Alto",IF(AND(H35="Muy Alta",J35="Moderado"),"Alto",IF(AND(H35="Muy Baja",J35="Mayor"),"Alto",IF(AND(H35="Baja",J35="Mayor"),"Alto",IF(AND(H35="Media",J35="Mayor"),"Alto",IF(AND(H35="Alta",J35="Mayor"),"Alto",IF(AND(H35="Muy Alta",J35="Mayor"),"Alto",IF(AND(H35="Muy Baja",J35="Catastrófico"),"Extremo",IF(AND(H35="Baja",J35="Catastrófico"),"Extremo",IF(AND(H35="Media",J35="Catastrófico"),"Extremo",IF(AND(H35="Alta",J35="Catastrófico"),"Extremo",IF(AND(H35="Muy Alta",J35="Catastrófico"),"Extremo")))))))))))))))))))))))))</f>
        <v>Alto</v>
      </c>
      <c r="M35" s="81" t="s">
        <v>341</v>
      </c>
      <c r="N35" s="174" t="s">
        <v>40</v>
      </c>
      <c r="O35" s="174"/>
      <c r="P35" s="151" t="s">
        <v>139</v>
      </c>
      <c r="Q35" s="175">
        <f>IF(P35="Preventivo",25%,IF(P35="Detectivo",15%,IF(P35="Correctivo",10%)))</f>
        <v>0.25</v>
      </c>
      <c r="R35" s="151" t="s">
        <v>195</v>
      </c>
      <c r="S35" s="175">
        <f>IF(R35="Automático",25%,IF(R35="Manual",15%))</f>
        <v>0.25</v>
      </c>
      <c r="T35" s="151" t="s">
        <v>182</v>
      </c>
      <c r="U35" s="151" t="s">
        <v>184</v>
      </c>
      <c r="V35" s="151" t="s">
        <v>186</v>
      </c>
      <c r="W35" s="143">
        <f t="shared" si="3"/>
        <v>0.5</v>
      </c>
      <c r="X35" s="146">
        <f>+I35*W35</f>
        <v>0.3</v>
      </c>
      <c r="Y35" s="199">
        <f>+I35-X35</f>
        <v>0.3</v>
      </c>
      <c r="Z35" s="156"/>
      <c r="AA35" s="155"/>
      <c r="AB35" s="156"/>
      <c r="AC35" s="156"/>
      <c r="AD35" s="155"/>
      <c r="AE35" s="300" t="str">
        <f>+Z36</f>
        <v>Muy Baja</v>
      </c>
      <c r="AF35" s="378">
        <f>+Y36</f>
        <v>0.18</v>
      </c>
      <c r="AG35" s="328" t="s">
        <v>21</v>
      </c>
      <c r="AH35" s="378">
        <v>0.8</v>
      </c>
      <c r="AI35" s="328" t="s">
        <v>315</v>
      </c>
      <c r="AJ35" s="301" t="s">
        <v>349</v>
      </c>
      <c r="AK35" s="180" t="s">
        <v>342</v>
      </c>
      <c r="AL35" s="121" t="s">
        <v>343</v>
      </c>
      <c r="AM35" s="121" t="s">
        <v>222</v>
      </c>
      <c r="AN35" s="168" t="s">
        <v>223</v>
      </c>
      <c r="AO35" s="296" t="s">
        <v>63</v>
      </c>
      <c r="AP35" s="296" t="s">
        <v>283</v>
      </c>
      <c r="AQ35" s="157"/>
      <c r="AR35" s="157"/>
      <c r="AS35" s="157"/>
      <c r="AT35" s="157"/>
    </row>
    <row r="36" spans="2:46" ht="86.1" customHeight="1" x14ac:dyDescent="0.2">
      <c r="B36" s="366"/>
      <c r="C36" s="140" t="s">
        <v>338</v>
      </c>
      <c r="D36" s="300"/>
      <c r="E36" s="304"/>
      <c r="F36" s="305"/>
      <c r="G36" s="306"/>
      <c r="H36" s="300"/>
      <c r="I36" s="312"/>
      <c r="J36" s="313"/>
      <c r="K36" s="312"/>
      <c r="L36" s="313"/>
      <c r="M36" s="97" t="s">
        <v>340</v>
      </c>
      <c r="N36" s="174" t="s">
        <v>40</v>
      </c>
      <c r="O36" s="174"/>
      <c r="P36" s="151" t="s">
        <v>139</v>
      </c>
      <c r="Q36" s="175">
        <f>IF(P36="Preventivo",25%,IF(P36="Detectivo",15%,IF(P36="Correctivo",10%)))</f>
        <v>0.25</v>
      </c>
      <c r="R36" s="151" t="s">
        <v>181</v>
      </c>
      <c r="S36" s="175">
        <f>IF(R36="Automático",25%,IF(R36="Manual",15%))</f>
        <v>0.15</v>
      </c>
      <c r="T36" s="151" t="s">
        <v>182</v>
      </c>
      <c r="U36" s="151" t="s">
        <v>184</v>
      </c>
      <c r="V36" s="151" t="s">
        <v>186</v>
      </c>
      <c r="W36" s="143">
        <f t="shared" si="3"/>
        <v>0.4</v>
      </c>
      <c r="X36" s="146">
        <f>+Y35*W36</f>
        <v>0.12</v>
      </c>
      <c r="Y36" s="181">
        <f>+Y35-X36</f>
        <v>0.18</v>
      </c>
      <c r="Z36" s="174" t="str">
        <f>+(IF(Y36&lt;=20%, "Muy Baja",IF(Y36&lt;=40%,"Baja",IF(Y36&lt;=60%,"Media",IF(Y36&lt;=80%,"Alta",IF(Y36&lt;=100%,"Muy Alta"))))))</f>
        <v>Muy Baja</v>
      </c>
      <c r="AA36" s="184">
        <f>+Y36</f>
        <v>0.18</v>
      </c>
      <c r="AB36" s="151" t="str">
        <f>+(IF(AC29&lt;=20%, "Leve",IF(AC29&lt;=40%,"Menor",IF(AC29&lt;=60%,"Moderado",IF(AC29&lt;=80%,"Mayor",IF(AC29&gt;=100%,"Catastrofico"))))))</f>
        <v>Leve</v>
      </c>
      <c r="AC36" s="189">
        <f>+K35</f>
        <v>0.8</v>
      </c>
      <c r="AD36" s="155"/>
      <c r="AE36" s="300"/>
      <c r="AF36" s="379"/>
      <c r="AG36" s="313"/>
      <c r="AH36" s="379"/>
      <c r="AI36" s="313"/>
      <c r="AJ36" s="303"/>
      <c r="AK36" s="180" t="s">
        <v>344</v>
      </c>
      <c r="AL36" s="121" t="s">
        <v>345</v>
      </c>
      <c r="AM36" s="121" t="s">
        <v>222</v>
      </c>
      <c r="AN36" s="168" t="s">
        <v>223</v>
      </c>
      <c r="AO36" s="297"/>
      <c r="AP36" s="297"/>
      <c r="AQ36" s="157"/>
      <c r="AR36" s="157"/>
      <c r="AS36" s="157"/>
      <c r="AT36" s="157"/>
    </row>
    <row r="37" spans="2:46" ht="69.95" customHeight="1" x14ac:dyDescent="0.2">
      <c r="B37" s="366"/>
      <c r="C37" s="140" t="s">
        <v>339</v>
      </c>
      <c r="D37" s="300"/>
      <c r="E37" s="304"/>
      <c r="F37" s="305"/>
      <c r="G37" s="306"/>
      <c r="H37" s="300"/>
      <c r="I37" s="312"/>
      <c r="J37" s="329"/>
      <c r="K37" s="312"/>
      <c r="L37" s="329"/>
      <c r="M37" s="97"/>
      <c r="N37" s="156"/>
      <c r="O37" s="156"/>
      <c r="P37" s="156"/>
      <c r="Q37" s="156"/>
      <c r="R37" s="156"/>
      <c r="S37" s="156"/>
      <c r="T37" s="156"/>
      <c r="U37" s="156"/>
      <c r="V37" s="156"/>
      <c r="W37" s="156"/>
      <c r="X37" s="156"/>
      <c r="Y37" s="156"/>
      <c r="Z37" s="156"/>
      <c r="AA37" s="155"/>
      <c r="AB37" s="156"/>
      <c r="AC37" s="156"/>
      <c r="AD37" s="155"/>
      <c r="AE37" s="300"/>
      <c r="AF37" s="380"/>
      <c r="AG37" s="329"/>
      <c r="AH37" s="380"/>
      <c r="AI37" s="329"/>
      <c r="AJ37" s="302"/>
      <c r="AK37" s="180" t="s">
        <v>358</v>
      </c>
      <c r="AL37" s="121" t="s">
        <v>346</v>
      </c>
      <c r="AM37" s="121" t="s">
        <v>222</v>
      </c>
      <c r="AN37" s="168" t="s">
        <v>223</v>
      </c>
      <c r="AO37" s="298"/>
      <c r="AP37" s="298"/>
      <c r="AQ37" s="157"/>
      <c r="AR37" s="157"/>
      <c r="AS37" s="157"/>
      <c r="AT37" s="157"/>
    </row>
    <row r="43" spans="2:46" x14ac:dyDescent="0.2">
      <c r="D43" s="201"/>
    </row>
  </sheetData>
  <protectedRanges>
    <protectedRange sqref="P13:X21 N11:X12 AE10:AJ10 Z12:Z13 AA13 Z16:AA16 AD15:AD16 AB15:AC15 Z18 AA18:AA19 AB21 AB23:AC25 AB26 AB28 AB34 P23:X36 AB36 AE11:AI12 AJ11:AJ13 AA11:AD12 N10:AD10" name="Rango1_2_1_1_1"/>
    <protectedRange sqref="AL10:AL12" name="Rango1_2_1_2"/>
    <protectedRange sqref="AM10:AM11" name="Rango1_1_1_1_1"/>
    <protectedRange sqref="AO10:AP12" name="Rango1_1_1_2_1"/>
    <protectedRange sqref="M19 M13:O15 N16:O16 AE15:AJ16 AE14:AJ14 AE18:AI21 AE13:AI13 AB13:AD13 Z14:AD14" name="Rango1_2_1_1_15"/>
    <protectedRange sqref="H18:L21 D10:D12 F10:L12 H13:L16 H23:L28 H30:L33 H35:L36" name="Rango1_1_1_3"/>
    <protectedRange sqref="C10:C12" name="Rango1_1_1_3_3"/>
    <protectedRange sqref="E10:E12" name="Rango1_1_1_3_4"/>
    <protectedRange sqref="M10:M11 M24" name="Rango1_2_1_1_1_2"/>
    <protectedRange sqref="M16" name="Rango1_2_1_1_11_1_1"/>
    <protectedRange sqref="AK13 AK15:AK17 AL13:AL17" name="Rango1_2_1_4"/>
    <protectedRange sqref="AM13:AM17" name="Rango1_1_1_1_16_1"/>
    <protectedRange sqref="AO13:AP17" name="Rango1_1_1_2_14_1"/>
    <protectedRange sqref="AK18:AM22" name="Rango1_2_1_8"/>
    <protectedRange sqref="AO18:AP22" name="Rango1_1_1_2_15_1"/>
    <protectedRange sqref="AL23:AN24" name="Rango1_2_1_17"/>
    <protectedRange sqref="AK23:AK24" name="Rango1_2_1_2_2"/>
    <protectedRange sqref="AO23:AP24" name="Rango1_1_1_2_15_2"/>
    <protectedRange sqref="M25" name="Rango1_2_1_1_1_5"/>
    <protectedRange sqref="M26:M28" name="Rango1_2_1_1_15_1"/>
    <protectedRange sqref="AL25:AM25 AK26:AM26" name="Rango1_2_1_18"/>
    <protectedRange sqref="AK25" name="Rango1_2_1_2_3"/>
    <protectedRange sqref="AO25:AP26" name="Rango1_1_1_2_15_3"/>
    <protectedRange sqref="M29" name="Rango1_2_1_1_17_1"/>
    <protectedRange sqref="M30" name="Rango1_2_1_1_1_6"/>
    <protectedRange sqref="AK27:AM29" name="Rango1_2_1_19"/>
    <protectedRange sqref="AO27:AP29" name="Rango1_1_1_2_15_4"/>
    <protectedRange sqref="AK30:AM31" name="Rango1_2_1_20"/>
    <protectedRange sqref="AO30:AP31" name="Rango1_1_1_2_15_5"/>
    <protectedRange sqref="C32:E34" name="Rango1_1_1_8_1_2"/>
    <protectedRange sqref="AK32:AL32 AM32:AM34" name="Rango1_2_1"/>
    <protectedRange sqref="AO32:AO34" name="Rango1_1_1_2_15"/>
    <protectedRange sqref="M35" name="Rango1_2_1_1_1_1"/>
    <protectedRange sqref="M36:M37" name="Rango1_2_1_1_17"/>
    <protectedRange sqref="AK35:AM37" name="Rango1_2_1_1"/>
    <protectedRange sqref="AO35:AP37" name="Rango1_1_1_2_15_6"/>
  </protectedRanges>
  <mergeCells count="219">
    <mergeCell ref="AE35:AE37"/>
    <mergeCell ref="AF35:AF37"/>
    <mergeCell ref="AG35:AG37"/>
    <mergeCell ref="AH35:AH37"/>
    <mergeCell ref="AI35:AI37"/>
    <mergeCell ref="AJ35:AJ37"/>
    <mergeCell ref="AO35:AO37"/>
    <mergeCell ref="AP35:AP37"/>
    <mergeCell ref="AE32:AE34"/>
    <mergeCell ref="AG32:AG34"/>
    <mergeCell ref="AH32:AH34"/>
    <mergeCell ref="AI32:AI34"/>
    <mergeCell ref="AJ32:AJ34"/>
    <mergeCell ref="AP32:AP34"/>
    <mergeCell ref="D35:D37"/>
    <mergeCell ref="E35:E37"/>
    <mergeCell ref="F35:F37"/>
    <mergeCell ref="G35:G37"/>
    <mergeCell ref="H35:H37"/>
    <mergeCell ref="I35:I37"/>
    <mergeCell ref="J35:J37"/>
    <mergeCell ref="K35:K37"/>
    <mergeCell ref="L35:L37"/>
    <mergeCell ref="I32:I34"/>
    <mergeCell ref="J32:J34"/>
    <mergeCell ref="K32:K34"/>
    <mergeCell ref="L32:L34"/>
    <mergeCell ref="AF32:AF34"/>
    <mergeCell ref="B1:C3"/>
    <mergeCell ref="D10:D12"/>
    <mergeCell ref="B4:C4"/>
    <mergeCell ref="B6:AT6"/>
    <mergeCell ref="AR10:AR12"/>
    <mergeCell ref="AT13:AT16"/>
    <mergeCell ref="B7:E7"/>
    <mergeCell ref="AD8:AD9"/>
    <mergeCell ref="F10:F12"/>
    <mergeCell ref="G10:G12"/>
    <mergeCell ref="H10:H12"/>
    <mergeCell ref="E10:E12"/>
    <mergeCell ref="I10:I12"/>
    <mergeCell ref="N8:O8"/>
    <mergeCell ref="P8:V8"/>
    <mergeCell ref="Y8:Y9"/>
    <mergeCell ref="Z8:Z9"/>
    <mergeCell ref="AA8:AA9"/>
    <mergeCell ref="AQ8:AS8"/>
    <mergeCell ref="F7:F9"/>
    <mergeCell ref="G7:L8"/>
    <mergeCell ref="B10:B37"/>
    <mergeCell ref="AO32:AO34"/>
    <mergeCell ref="AG8:AG9"/>
    <mergeCell ref="AF8:AF9"/>
    <mergeCell ref="AH8:AH9"/>
    <mergeCell ref="AI8:AI9"/>
    <mergeCell ref="AC8:AC9"/>
    <mergeCell ref="AJ8:AJ9"/>
    <mergeCell ref="B8:B9"/>
    <mergeCell ref="C8:C9"/>
    <mergeCell ref="D8:D9"/>
    <mergeCell ref="E8:E9"/>
    <mergeCell ref="M8:M9"/>
    <mergeCell ref="D18:D22"/>
    <mergeCell ref="AK8:AP8"/>
    <mergeCell ref="AM10:AM11"/>
    <mergeCell ref="AN10:AN11"/>
    <mergeCell ref="AP10:AP12"/>
    <mergeCell ref="D13:D17"/>
    <mergeCell ref="E13:E17"/>
    <mergeCell ref="F13:F17"/>
    <mergeCell ref="G13:G17"/>
    <mergeCell ref="AR1:AT1"/>
    <mergeCell ref="AS3:AT3"/>
    <mergeCell ref="AS4:AT4"/>
    <mergeCell ref="AR2:AT2"/>
    <mergeCell ref="D1:AQ4"/>
    <mergeCell ref="AS10:AS12"/>
    <mergeCell ref="AT10:AT12"/>
    <mergeCell ref="J10:J12"/>
    <mergeCell ref="K10:K12"/>
    <mergeCell ref="L10:L12"/>
    <mergeCell ref="AO10:AO12"/>
    <mergeCell ref="AQ10:AQ12"/>
    <mergeCell ref="AA10:AA11"/>
    <mergeCell ref="AB10:AB11"/>
    <mergeCell ref="AC10:AC11"/>
    <mergeCell ref="AD10:AD11"/>
    <mergeCell ref="AF10:AF12"/>
    <mergeCell ref="AG10:AG12"/>
    <mergeCell ref="AH10:AH12"/>
    <mergeCell ref="AI10:AI12"/>
    <mergeCell ref="AB8:AB9"/>
    <mergeCell ref="AE8:AE9"/>
    <mergeCell ref="AK10:AK11"/>
    <mergeCell ref="AL10:AL11"/>
    <mergeCell ref="AJ10:AJ12"/>
    <mergeCell ref="AE10:AE12"/>
    <mergeCell ref="AP13:AP17"/>
    <mergeCell ref="E18:E22"/>
    <mergeCell ref="F18:F22"/>
    <mergeCell ref="G18:G22"/>
    <mergeCell ref="H18:H22"/>
    <mergeCell ref="I18:I22"/>
    <mergeCell ref="J18:J22"/>
    <mergeCell ref="K18:K22"/>
    <mergeCell ref="L18:L22"/>
    <mergeCell ref="AO13:AO17"/>
    <mergeCell ref="AO18:AO22"/>
    <mergeCell ref="Z18:Z19"/>
    <mergeCell ref="AA18:AA19"/>
    <mergeCell ref="AP18:AP22"/>
    <mergeCell ref="AJ18:AJ22"/>
    <mergeCell ref="H13:H17"/>
    <mergeCell ref="I13:I17"/>
    <mergeCell ref="J13:J17"/>
    <mergeCell ref="K13:K17"/>
    <mergeCell ref="L13:L17"/>
    <mergeCell ref="Z10:Z11"/>
    <mergeCell ref="Z16:Z17"/>
    <mergeCell ref="AQ13:AQ17"/>
    <mergeCell ref="AR13:AR17"/>
    <mergeCell ref="AS13:AS17"/>
    <mergeCell ref="Z13:Z15"/>
    <mergeCell ref="AA13:AA15"/>
    <mergeCell ref="AB13:AB15"/>
    <mergeCell ref="AD13:AD15"/>
    <mergeCell ref="AC13:AC15"/>
    <mergeCell ref="AD16:AD17"/>
    <mergeCell ref="AE13:AE17"/>
    <mergeCell ref="AF13:AF17"/>
    <mergeCell ref="AG13:AG17"/>
    <mergeCell ref="AH13:AH17"/>
    <mergeCell ref="AI13:AI17"/>
    <mergeCell ref="AJ13:AJ17"/>
    <mergeCell ref="AC16:AC17"/>
    <mergeCell ref="AA16:AA17"/>
    <mergeCell ref="AB16:AB17"/>
    <mergeCell ref="AN23:AN24"/>
    <mergeCell ref="D23:D24"/>
    <mergeCell ref="E23:E24"/>
    <mergeCell ref="F23:F24"/>
    <mergeCell ref="G23:G24"/>
    <mergeCell ref="H23:H24"/>
    <mergeCell ref="I23:I24"/>
    <mergeCell ref="J23:J24"/>
    <mergeCell ref="K23:K24"/>
    <mergeCell ref="L23:L24"/>
    <mergeCell ref="AO23:AO24"/>
    <mergeCell ref="AP23:AP24"/>
    <mergeCell ref="AE18:AE22"/>
    <mergeCell ref="AF18:AF22"/>
    <mergeCell ref="AG18:AG22"/>
    <mergeCell ref="AH18:AH22"/>
    <mergeCell ref="AI18:AI22"/>
    <mergeCell ref="E25:E26"/>
    <mergeCell ref="F25:F26"/>
    <mergeCell ref="AG25:AG26"/>
    <mergeCell ref="AH25:AH26"/>
    <mergeCell ref="AI25:AI26"/>
    <mergeCell ref="AJ23:AJ24"/>
    <mergeCell ref="AJ25:AJ26"/>
    <mergeCell ref="AO25:AO26"/>
    <mergeCell ref="AP25:AP26"/>
    <mergeCell ref="AE23:AE24"/>
    <mergeCell ref="AF23:AF24"/>
    <mergeCell ref="AG23:AG24"/>
    <mergeCell ref="AH23:AH24"/>
    <mergeCell ref="AI23:AI24"/>
    <mergeCell ref="AK23:AK24"/>
    <mergeCell ref="AL23:AL24"/>
    <mergeCell ref="AM23:AM24"/>
    <mergeCell ref="D25:D26"/>
    <mergeCell ref="G25:G26"/>
    <mergeCell ref="H25:H26"/>
    <mergeCell ref="I25:I26"/>
    <mergeCell ref="J25:J26"/>
    <mergeCell ref="K25:K26"/>
    <mergeCell ref="L25:L26"/>
    <mergeCell ref="AE25:AE26"/>
    <mergeCell ref="AF25:AF26"/>
    <mergeCell ref="D30:D31"/>
    <mergeCell ref="E30:E31"/>
    <mergeCell ref="F30:F31"/>
    <mergeCell ref="G30:G31"/>
    <mergeCell ref="D32:D34"/>
    <mergeCell ref="E32:E34"/>
    <mergeCell ref="G32:G34"/>
    <mergeCell ref="F32:F34"/>
    <mergeCell ref="AE27:AE29"/>
    <mergeCell ref="L27:L29"/>
    <mergeCell ref="K27:K29"/>
    <mergeCell ref="J27:J29"/>
    <mergeCell ref="I27:I29"/>
    <mergeCell ref="H27:H29"/>
    <mergeCell ref="G27:G29"/>
    <mergeCell ref="F27:F29"/>
    <mergeCell ref="E27:E29"/>
    <mergeCell ref="D27:D29"/>
    <mergeCell ref="H30:H31"/>
    <mergeCell ref="I30:I31"/>
    <mergeCell ref="J30:J31"/>
    <mergeCell ref="K30:K31"/>
    <mergeCell ref="L30:L31"/>
    <mergeCell ref="H32:H34"/>
    <mergeCell ref="AO27:AO29"/>
    <mergeCell ref="AP27:AP29"/>
    <mergeCell ref="AF30:AF31"/>
    <mergeCell ref="AE30:AE31"/>
    <mergeCell ref="AH30:AH31"/>
    <mergeCell ref="AG30:AG31"/>
    <mergeCell ref="AI30:AI31"/>
    <mergeCell ref="AJ30:AJ31"/>
    <mergeCell ref="AO30:AO31"/>
    <mergeCell ref="AP30:AP31"/>
    <mergeCell ref="AF27:AF29"/>
    <mergeCell ref="AG27:AG29"/>
    <mergeCell ref="AH27:AH29"/>
    <mergeCell ref="AI27:AI29"/>
    <mergeCell ref="AJ27:AJ29"/>
  </mergeCells>
  <conditionalFormatting sqref="AE10">
    <cfRule type="containsText" dxfId="997" priority="168" operator="containsText" text="Muy Alta">
      <formula>NOT(ISERROR(SEARCH("Muy Alta",AE10)))</formula>
    </cfRule>
    <cfRule type="containsText" dxfId="996" priority="169" operator="containsText" text="Alta">
      <formula>NOT(ISERROR(SEARCH("Alta",AE10)))</formula>
    </cfRule>
    <cfRule type="containsText" dxfId="995" priority="170" operator="containsText" text="Media">
      <formula>NOT(ISERROR(SEARCH("Media",AE10)))</formula>
    </cfRule>
    <cfRule type="containsText" dxfId="994" priority="171" operator="containsText" text="Baja">
      <formula>NOT(ISERROR(SEARCH("Baja",AE10)))</formula>
    </cfRule>
    <cfRule type="containsText" dxfId="993" priority="172" operator="containsText" text="Muy Baja">
      <formula>NOT(ISERROR(SEARCH("Muy Baja",AE10)))</formula>
    </cfRule>
  </conditionalFormatting>
  <conditionalFormatting sqref="AG10">
    <cfRule type="containsText" dxfId="992" priority="163" operator="containsText" text="Catastrófico">
      <formula>NOT(ISERROR(SEARCH("Catastrófico",AG10)))</formula>
    </cfRule>
    <cfRule type="containsText" dxfId="991" priority="164" operator="containsText" text="Mayor">
      <formula>NOT(ISERROR(SEARCH("Mayor",AG10)))</formula>
    </cfRule>
    <cfRule type="containsText" dxfId="990" priority="165" operator="containsText" text="Moderado">
      <formula>NOT(ISERROR(SEARCH("Moderado",AG10)))</formula>
    </cfRule>
    <cfRule type="containsText" dxfId="989" priority="166" operator="containsText" text="Menor">
      <formula>NOT(ISERROR(SEARCH("Menor",AG10)))</formula>
    </cfRule>
    <cfRule type="containsText" dxfId="988" priority="167" operator="containsText" text="Leve">
      <formula>NOT(ISERROR(SEARCH("Leve",AG10)))</formula>
    </cfRule>
  </conditionalFormatting>
  <conditionalFormatting sqref="AI10">
    <cfRule type="containsText" dxfId="987" priority="159" operator="containsText" text="Extremo">
      <formula>NOT(ISERROR(SEARCH("Extremo",AI10)))</formula>
    </cfRule>
    <cfRule type="containsText" dxfId="986" priority="160" operator="containsText" text="Alto">
      <formula>NOT(ISERROR(SEARCH("Alto",AI10)))</formula>
    </cfRule>
    <cfRule type="containsText" dxfId="985" priority="161" operator="containsText" text="Moderado">
      <formula>NOT(ISERROR(SEARCH("Moderado",AI10)))</formula>
    </cfRule>
    <cfRule type="containsText" dxfId="984" priority="162" operator="containsText" text="Bajo">
      <formula>NOT(ISERROR(SEARCH("Bajo",AI10)))</formula>
    </cfRule>
  </conditionalFormatting>
  <conditionalFormatting sqref="AE13 AE18">
    <cfRule type="containsText" dxfId="983" priority="154" operator="containsText" text="Muy Alta">
      <formula>NOT(ISERROR(SEARCH("Muy Alta",AE13)))</formula>
    </cfRule>
    <cfRule type="containsText" dxfId="982" priority="155" operator="containsText" text="Alta">
      <formula>NOT(ISERROR(SEARCH("Alta",AE13)))</formula>
    </cfRule>
    <cfRule type="containsText" dxfId="981" priority="156" operator="containsText" text="Media">
      <formula>NOT(ISERROR(SEARCH("Media",AE13)))</formula>
    </cfRule>
    <cfRule type="containsText" dxfId="980" priority="157" operator="containsText" text="Baja">
      <formula>NOT(ISERROR(SEARCH("Baja",AE13)))</formula>
    </cfRule>
    <cfRule type="containsText" dxfId="979" priority="158" operator="containsText" text="Muy Baja">
      <formula>NOT(ISERROR(SEARCH("Muy Baja",AE13)))</formula>
    </cfRule>
  </conditionalFormatting>
  <conditionalFormatting sqref="AG13 AG18">
    <cfRule type="containsText" dxfId="978" priority="149" operator="containsText" text="Catastrófico">
      <formula>NOT(ISERROR(SEARCH("Catastrófico",AG13)))</formula>
    </cfRule>
    <cfRule type="containsText" dxfId="977" priority="150" operator="containsText" text="Mayor">
      <formula>NOT(ISERROR(SEARCH("Mayor",AG13)))</formula>
    </cfRule>
    <cfRule type="containsText" dxfId="976" priority="151" operator="containsText" text="Moderado">
      <formula>NOT(ISERROR(SEARCH("Moderado",AG13)))</formula>
    </cfRule>
    <cfRule type="containsText" dxfId="975" priority="152" operator="containsText" text="Menor">
      <formula>NOT(ISERROR(SEARCH("Menor",AG13)))</formula>
    </cfRule>
    <cfRule type="containsText" dxfId="974" priority="153" operator="containsText" text="Leve">
      <formula>NOT(ISERROR(SEARCH("Leve",AG13)))</formula>
    </cfRule>
  </conditionalFormatting>
  <conditionalFormatting sqref="AI13 AI18">
    <cfRule type="containsText" dxfId="973" priority="141" operator="containsText" text="Extremo">
      <formula>NOT(ISERROR(SEARCH("Extremo",AI13)))</formula>
    </cfRule>
    <cfRule type="containsText" dxfId="972" priority="142" operator="containsText" text="Alto">
      <formula>NOT(ISERROR(SEARCH("Alto",AI13)))</formula>
    </cfRule>
    <cfRule type="containsText" dxfId="971" priority="143" operator="containsText" text="Moderado">
      <formula>NOT(ISERROR(SEARCH("Moderado",AI13)))</formula>
    </cfRule>
    <cfRule type="containsText" dxfId="970" priority="144" operator="containsText" text="Bajo">
      <formula>NOT(ISERROR(SEARCH("Bajo",AI13)))</formula>
    </cfRule>
  </conditionalFormatting>
  <conditionalFormatting sqref="AE23 AE25 AE27 AE30 AE32 AE35">
    <cfRule type="containsText" dxfId="969" priority="136" operator="containsText" text="Muy Alta">
      <formula>NOT(ISERROR(SEARCH("Muy Alta",AE23)))</formula>
    </cfRule>
    <cfRule type="containsText" dxfId="968" priority="137" operator="containsText" text="Alta">
      <formula>NOT(ISERROR(SEARCH("Alta",AE23)))</formula>
    </cfRule>
    <cfRule type="containsText" dxfId="967" priority="138" operator="containsText" text="Media">
      <formula>NOT(ISERROR(SEARCH("Media",AE23)))</formula>
    </cfRule>
    <cfRule type="containsText" dxfId="966" priority="139" operator="containsText" text="Baja">
      <formula>NOT(ISERROR(SEARCH("Baja",AE23)))</formula>
    </cfRule>
    <cfRule type="containsText" dxfId="965" priority="140" operator="containsText" text="Muy Baja">
      <formula>NOT(ISERROR(SEARCH("Muy Baja",AE23)))</formula>
    </cfRule>
  </conditionalFormatting>
  <conditionalFormatting sqref="AG23 AG25 AG27 AG30 AG32 AG35">
    <cfRule type="containsText" dxfId="964" priority="131" operator="containsText" text="Catastrófico">
      <formula>NOT(ISERROR(SEARCH("Catastrófico",AG23)))</formula>
    </cfRule>
    <cfRule type="containsText" dxfId="963" priority="132" operator="containsText" text="Mayor">
      <formula>NOT(ISERROR(SEARCH("Mayor",AG23)))</formula>
    </cfRule>
    <cfRule type="containsText" dxfId="962" priority="133" operator="containsText" text="Moderado">
      <formula>NOT(ISERROR(SEARCH("Moderado",AG23)))</formula>
    </cfRule>
    <cfRule type="containsText" dxfId="961" priority="134" operator="containsText" text="Menor">
      <formula>NOT(ISERROR(SEARCH("Menor",AG23)))</formula>
    </cfRule>
    <cfRule type="containsText" dxfId="960" priority="135" operator="containsText" text="Leve">
      <formula>NOT(ISERROR(SEARCH("Leve",AG23)))</formula>
    </cfRule>
  </conditionalFormatting>
  <conditionalFormatting sqref="AI23 AI25 AI27 AI30 AI32 AI35">
    <cfRule type="containsText" dxfId="959" priority="127" operator="containsText" text="Extremo">
      <formula>NOT(ISERROR(SEARCH("Extremo",AI23)))</formula>
    </cfRule>
    <cfRule type="containsText" dxfId="958" priority="128" operator="containsText" text="Alto">
      <formula>NOT(ISERROR(SEARCH("Alto",AI23)))</formula>
    </cfRule>
    <cfRule type="containsText" dxfId="957" priority="129" operator="containsText" text="Moderado">
      <formula>NOT(ISERROR(SEARCH("Moderado",AI23)))</formula>
    </cfRule>
    <cfRule type="containsText" dxfId="956" priority="130" operator="containsText" text="Bajo">
      <formula>NOT(ISERROR(SEARCH("Bajo",AI23)))</formula>
    </cfRule>
  </conditionalFormatting>
  <conditionalFormatting sqref="H10">
    <cfRule type="containsText" dxfId="955" priority="122" operator="containsText" text="Muy Alta">
      <formula>NOT(ISERROR(SEARCH("Muy Alta",H10)))</formula>
    </cfRule>
    <cfRule type="containsText" dxfId="954" priority="123" operator="containsText" text="Alta">
      <formula>NOT(ISERROR(SEARCH("Alta",H10)))</formula>
    </cfRule>
    <cfRule type="containsText" dxfId="953" priority="124" operator="containsText" text="Media">
      <formula>NOT(ISERROR(SEARCH("Media",H10)))</formula>
    </cfRule>
    <cfRule type="containsText" dxfId="952" priority="125" operator="containsText" text="Baja">
      <formula>NOT(ISERROR(SEARCH("Baja",H10)))</formula>
    </cfRule>
    <cfRule type="containsText" dxfId="951" priority="126" operator="containsText" text="Muy Baja">
      <formula>NOT(ISERROR(SEARCH("Muy Baja",H10)))</formula>
    </cfRule>
  </conditionalFormatting>
  <conditionalFormatting sqref="J10">
    <cfRule type="containsText" dxfId="950" priority="117" operator="containsText" text="Catastrófico">
      <formula>NOT(ISERROR(SEARCH("Catastrófico",J10)))</formula>
    </cfRule>
    <cfRule type="containsText" dxfId="949" priority="118" operator="containsText" text="Mayor">
      <formula>NOT(ISERROR(SEARCH("Mayor",J10)))</formula>
    </cfRule>
    <cfRule type="containsText" dxfId="948" priority="119" operator="containsText" text="Moderado">
      <formula>NOT(ISERROR(SEARCH("Moderado",J10)))</formula>
    </cfRule>
    <cfRule type="containsText" dxfId="947" priority="120" operator="containsText" text="Menor">
      <formula>NOT(ISERROR(SEARCH("Menor",J10)))</formula>
    </cfRule>
    <cfRule type="containsText" dxfId="946" priority="121" operator="containsText" text="Leve">
      <formula>NOT(ISERROR(SEARCH("Leve",J10)))</formula>
    </cfRule>
  </conditionalFormatting>
  <conditionalFormatting sqref="L10">
    <cfRule type="containsText" dxfId="945" priority="113" operator="containsText" text="Extremo">
      <formula>NOT(ISERROR(SEARCH("Extremo",L10)))</formula>
    </cfRule>
    <cfRule type="containsText" dxfId="944" priority="114" operator="containsText" text="Alto">
      <formula>NOT(ISERROR(SEARCH("Alto",L10)))</formula>
    </cfRule>
    <cfRule type="containsText" dxfId="943" priority="115" operator="containsText" text="Moderado">
      <formula>NOT(ISERROR(SEARCH("Moderado",L10)))</formula>
    </cfRule>
    <cfRule type="containsText" dxfId="942" priority="116" operator="containsText" text="Bajo">
      <formula>NOT(ISERROR(SEARCH("Bajo",L10)))</formula>
    </cfRule>
  </conditionalFormatting>
  <conditionalFormatting sqref="H13">
    <cfRule type="containsText" dxfId="941" priority="108" operator="containsText" text="Muy Alta">
      <formula>NOT(ISERROR(SEARCH("Muy Alta",H13)))</formula>
    </cfRule>
    <cfRule type="containsText" dxfId="940" priority="109" operator="containsText" text="Alta">
      <formula>NOT(ISERROR(SEARCH("Alta",H13)))</formula>
    </cfRule>
    <cfRule type="containsText" dxfId="939" priority="110" operator="containsText" text="Media">
      <formula>NOT(ISERROR(SEARCH("Media",H13)))</formula>
    </cfRule>
    <cfRule type="containsText" dxfId="938" priority="111" operator="containsText" text="Baja">
      <formula>NOT(ISERROR(SEARCH("Baja",H13)))</formula>
    </cfRule>
    <cfRule type="containsText" dxfId="937" priority="112" operator="containsText" text="Muy Baja">
      <formula>NOT(ISERROR(SEARCH("Muy Baja",H13)))</formula>
    </cfRule>
  </conditionalFormatting>
  <conditionalFormatting sqref="J13">
    <cfRule type="containsText" dxfId="936" priority="103" operator="containsText" text="Catastrófico">
      <formula>NOT(ISERROR(SEARCH("Catastrófico",J13)))</formula>
    </cfRule>
    <cfRule type="containsText" dxfId="935" priority="104" operator="containsText" text="Mayor">
      <formula>NOT(ISERROR(SEARCH("Mayor",J13)))</formula>
    </cfRule>
    <cfRule type="containsText" dxfId="934" priority="105" operator="containsText" text="Moderado">
      <formula>NOT(ISERROR(SEARCH("Moderado",J13)))</formula>
    </cfRule>
    <cfRule type="containsText" dxfId="933" priority="106" operator="containsText" text="Menor">
      <formula>NOT(ISERROR(SEARCH("Menor",J13)))</formula>
    </cfRule>
    <cfRule type="containsText" dxfId="932" priority="107" operator="containsText" text="Leve">
      <formula>NOT(ISERROR(SEARCH("Leve",J13)))</formula>
    </cfRule>
  </conditionalFormatting>
  <conditionalFormatting sqref="L13">
    <cfRule type="containsText" dxfId="931" priority="99" operator="containsText" text="Extremo">
      <formula>NOT(ISERROR(SEARCH("Extremo",L13)))</formula>
    </cfRule>
    <cfRule type="containsText" dxfId="930" priority="100" operator="containsText" text="Alto">
      <formula>NOT(ISERROR(SEARCH("Alto",L13)))</formula>
    </cfRule>
    <cfRule type="containsText" dxfId="929" priority="101" operator="containsText" text="Moderado">
      <formula>NOT(ISERROR(SEARCH("Moderado",L13)))</formula>
    </cfRule>
    <cfRule type="containsText" dxfId="928" priority="102" operator="containsText" text="Bajo">
      <formula>NOT(ISERROR(SEARCH("Bajo",L13)))</formula>
    </cfRule>
  </conditionalFormatting>
  <conditionalFormatting sqref="H18">
    <cfRule type="containsText" dxfId="927" priority="94" operator="containsText" text="Muy Alta">
      <formula>NOT(ISERROR(SEARCH("Muy Alta",H18)))</formula>
    </cfRule>
    <cfRule type="containsText" dxfId="926" priority="95" operator="containsText" text="Alta">
      <formula>NOT(ISERROR(SEARCH("Alta",H18)))</formula>
    </cfRule>
    <cfRule type="containsText" dxfId="925" priority="96" operator="containsText" text="Media">
      <formula>NOT(ISERROR(SEARCH("Media",H18)))</formula>
    </cfRule>
    <cfRule type="containsText" dxfId="924" priority="97" operator="containsText" text="Baja">
      <formula>NOT(ISERROR(SEARCH("Baja",H18)))</formula>
    </cfRule>
    <cfRule type="containsText" dxfId="923" priority="98" operator="containsText" text="Muy Baja">
      <formula>NOT(ISERROR(SEARCH("Muy Baja",H18)))</formula>
    </cfRule>
  </conditionalFormatting>
  <conditionalFormatting sqref="J18">
    <cfRule type="containsText" dxfId="922" priority="89" operator="containsText" text="Catastrófico">
      <formula>NOT(ISERROR(SEARCH("Catastrófico",J18)))</formula>
    </cfRule>
    <cfRule type="containsText" dxfId="921" priority="90" operator="containsText" text="Mayor">
      <formula>NOT(ISERROR(SEARCH("Mayor",J18)))</formula>
    </cfRule>
    <cfRule type="containsText" dxfId="920" priority="91" operator="containsText" text="Moderado">
      <formula>NOT(ISERROR(SEARCH("Moderado",J18)))</formula>
    </cfRule>
    <cfRule type="containsText" dxfId="919" priority="92" operator="containsText" text="Menor">
      <formula>NOT(ISERROR(SEARCH("Menor",J18)))</formula>
    </cfRule>
    <cfRule type="containsText" dxfId="918" priority="93" operator="containsText" text="Leve">
      <formula>NOT(ISERROR(SEARCH("Leve",J18)))</formula>
    </cfRule>
  </conditionalFormatting>
  <conditionalFormatting sqref="L18">
    <cfRule type="containsText" dxfId="917" priority="85" operator="containsText" text="Extremo">
      <formula>NOT(ISERROR(SEARCH("Extremo",L18)))</formula>
    </cfRule>
    <cfRule type="containsText" dxfId="916" priority="86" operator="containsText" text="Alto">
      <formula>NOT(ISERROR(SEARCH("Alto",L18)))</formula>
    </cfRule>
    <cfRule type="containsText" dxfId="915" priority="87" operator="containsText" text="Moderado">
      <formula>NOT(ISERROR(SEARCH("Moderado",L18)))</formula>
    </cfRule>
    <cfRule type="containsText" dxfId="914" priority="88" operator="containsText" text="Bajo">
      <formula>NOT(ISERROR(SEARCH("Bajo",L18)))</formula>
    </cfRule>
  </conditionalFormatting>
  <conditionalFormatting sqref="H23">
    <cfRule type="containsText" dxfId="913" priority="80" operator="containsText" text="Muy Alta">
      <formula>NOT(ISERROR(SEARCH("Muy Alta",H23)))</formula>
    </cfRule>
    <cfRule type="containsText" dxfId="912" priority="81" operator="containsText" text="Alta">
      <formula>NOT(ISERROR(SEARCH("Alta",H23)))</formula>
    </cfRule>
    <cfRule type="containsText" dxfId="911" priority="82" operator="containsText" text="Media">
      <formula>NOT(ISERROR(SEARCH("Media",H23)))</formula>
    </cfRule>
    <cfRule type="containsText" dxfId="910" priority="83" operator="containsText" text="Baja">
      <formula>NOT(ISERROR(SEARCH("Baja",H23)))</formula>
    </cfRule>
    <cfRule type="containsText" dxfId="909" priority="84" operator="containsText" text="Muy Baja">
      <formula>NOT(ISERROR(SEARCH("Muy Baja",H23)))</formula>
    </cfRule>
  </conditionalFormatting>
  <conditionalFormatting sqref="J23">
    <cfRule type="containsText" dxfId="908" priority="75" operator="containsText" text="Catastrófico">
      <formula>NOT(ISERROR(SEARCH("Catastrófico",J23)))</formula>
    </cfRule>
    <cfRule type="containsText" dxfId="907" priority="76" operator="containsText" text="Mayor">
      <formula>NOT(ISERROR(SEARCH("Mayor",J23)))</formula>
    </cfRule>
    <cfRule type="containsText" dxfId="906" priority="77" operator="containsText" text="Moderado">
      <formula>NOT(ISERROR(SEARCH("Moderado",J23)))</formula>
    </cfRule>
    <cfRule type="containsText" dxfId="905" priority="78" operator="containsText" text="Menor">
      <formula>NOT(ISERROR(SEARCH("Menor",J23)))</formula>
    </cfRule>
    <cfRule type="containsText" dxfId="904" priority="79" operator="containsText" text="Leve">
      <formula>NOT(ISERROR(SEARCH("Leve",J23)))</formula>
    </cfRule>
  </conditionalFormatting>
  <conditionalFormatting sqref="L23">
    <cfRule type="containsText" dxfId="903" priority="71" operator="containsText" text="Extremo">
      <formula>NOT(ISERROR(SEARCH("Extremo",L23)))</formula>
    </cfRule>
    <cfRule type="containsText" dxfId="902" priority="72" operator="containsText" text="Alto">
      <formula>NOT(ISERROR(SEARCH("Alto",L23)))</formula>
    </cfRule>
    <cfRule type="containsText" dxfId="901" priority="73" operator="containsText" text="Moderado">
      <formula>NOT(ISERROR(SEARCH("Moderado",L23)))</formula>
    </cfRule>
    <cfRule type="containsText" dxfId="900" priority="74" operator="containsText" text="Bajo">
      <formula>NOT(ISERROR(SEARCH("Bajo",L23)))</formula>
    </cfRule>
  </conditionalFormatting>
  <conditionalFormatting sqref="H25">
    <cfRule type="containsText" dxfId="899" priority="66" operator="containsText" text="Muy Alta">
      <formula>NOT(ISERROR(SEARCH("Muy Alta",H25)))</formula>
    </cfRule>
    <cfRule type="containsText" dxfId="898" priority="67" operator="containsText" text="Alta">
      <formula>NOT(ISERROR(SEARCH("Alta",H25)))</formula>
    </cfRule>
    <cfRule type="containsText" dxfId="897" priority="68" operator="containsText" text="Media">
      <formula>NOT(ISERROR(SEARCH("Media",H25)))</formula>
    </cfRule>
    <cfRule type="containsText" dxfId="896" priority="69" operator="containsText" text="Baja">
      <formula>NOT(ISERROR(SEARCH("Baja",H25)))</formula>
    </cfRule>
    <cfRule type="containsText" dxfId="895" priority="70" operator="containsText" text="Muy Baja">
      <formula>NOT(ISERROR(SEARCH("Muy Baja",H25)))</formula>
    </cfRule>
  </conditionalFormatting>
  <conditionalFormatting sqref="J25">
    <cfRule type="containsText" dxfId="894" priority="61" operator="containsText" text="Catastrófico">
      <formula>NOT(ISERROR(SEARCH("Catastrófico",J25)))</formula>
    </cfRule>
    <cfRule type="containsText" dxfId="893" priority="62" operator="containsText" text="Mayor">
      <formula>NOT(ISERROR(SEARCH("Mayor",J25)))</formula>
    </cfRule>
    <cfRule type="containsText" dxfId="892" priority="63" operator="containsText" text="Moderado">
      <formula>NOT(ISERROR(SEARCH("Moderado",J25)))</formula>
    </cfRule>
    <cfRule type="containsText" dxfId="891" priority="64" operator="containsText" text="Menor">
      <formula>NOT(ISERROR(SEARCH("Menor",J25)))</formula>
    </cfRule>
    <cfRule type="containsText" dxfId="890" priority="65" operator="containsText" text="Leve">
      <formula>NOT(ISERROR(SEARCH("Leve",J25)))</formula>
    </cfRule>
  </conditionalFormatting>
  <conditionalFormatting sqref="L25">
    <cfRule type="containsText" dxfId="889" priority="57" operator="containsText" text="Extremo">
      <formula>NOT(ISERROR(SEARCH("Extremo",L25)))</formula>
    </cfRule>
    <cfRule type="containsText" dxfId="888" priority="58" operator="containsText" text="Alto">
      <formula>NOT(ISERROR(SEARCH("Alto",L25)))</formula>
    </cfRule>
    <cfRule type="containsText" dxfId="887" priority="59" operator="containsText" text="Moderado">
      <formula>NOT(ISERROR(SEARCH("Moderado",L25)))</formula>
    </cfRule>
    <cfRule type="containsText" dxfId="886" priority="60" operator="containsText" text="Bajo">
      <formula>NOT(ISERROR(SEARCH("Bajo",L25)))</formula>
    </cfRule>
  </conditionalFormatting>
  <conditionalFormatting sqref="H27">
    <cfRule type="containsText" dxfId="885" priority="52" operator="containsText" text="Muy Alta">
      <formula>NOT(ISERROR(SEARCH("Muy Alta",H27)))</formula>
    </cfRule>
    <cfRule type="containsText" dxfId="884" priority="53" operator="containsText" text="Alta">
      <formula>NOT(ISERROR(SEARCH("Alta",H27)))</formula>
    </cfRule>
    <cfRule type="containsText" dxfId="883" priority="54" operator="containsText" text="Media">
      <formula>NOT(ISERROR(SEARCH("Media",H27)))</formula>
    </cfRule>
    <cfRule type="containsText" dxfId="882" priority="55" operator="containsText" text="Baja">
      <formula>NOT(ISERROR(SEARCH("Baja",H27)))</formula>
    </cfRule>
    <cfRule type="containsText" dxfId="881" priority="56" operator="containsText" text="Muy Baja">
      <formula>NOT(ISERROR(SEARCH("Muy Baja",H27)))</formula>
    </cfRule>
  </conditionalFormatting>
  <conditionalFormatting sqref="J27">
    <cfRule type="containsText" dxfId="880" priority="47" operator="containsText" text="Catastrófico">
      <formula>NOT(ISERROR(SEARCH("Catastrófico",J27)))</formula>
    </cfRule>
    <cfRule type="containsText" dxfId="879" priority="48" operator="containsText" text="Mayor">
      <formula>NOT(ISERROR(SEARCH("Mayor",J27)))</formula>
    </cfRule>
    <cfRule type="containsText" dxfId="878" priority="49" operator="containsText" text="Moderado">
      <formula>NOT(ISERROR(SEARCH("Moderado",J27)))</formula>
    </cfRule>
    <cfRule type="containsText" dxfId="877" priority="50" operator="containsText" text="Menor">
      <formula>NOT(ISERROR(SEARCH("Menor",J27)))</formula>
    </cfRule>
    <cfRule type="containsText" dxfId="876" priority="51" operator="containsText" text="Leve">
      <formula>NOT(ISERROR(SEARCH("Leve",J27)))</formula>
    </cfRule>
  </conditionalFormatting>
  <conditionalFormatting sqref="L27">
    <cfRule type="containsText" dxfId="875" priority="43" operator="containsText" text="Extremo">
      <formula>NOT(ISERROR(SEARCH("Extremo",L27)))</formula>
    </cfRule>
    <cfRule type="containsText" dxfId="874" priority="44" operator="containsText" text="Alto">
      <formula>NOT(ISERROR(SEARCH("Alto",L27)))</formula>
    </cfRule>
    <cfRule type="containsText" dxfId="873" priority="45" operator="containsText" text="Moderado">
      <formula>NOT(ISERROR(SEARCH("Moderado",L27)))</formula>
    </cfRule>
    <cfRule type="containsText" dxfId="872" priority="46" operator="containsText" text="Bajo">
      <formula>NOT(ISERROR(SEARCH("Bajo",L27)))</formula>
    </cfRule>
  </conditionalFormatting>
  <conditionalFormatting sqref="H30">
    <cfRule type="containsText" dxfId="871" priority="38" operator="containsText" text="Muy Alta">
      <formula>NOT(ISERROR(SEARCH("Muy Alta",H30)))</formula>
    </cfRule>
    <cfRule type="containsText" dxfId="870" priority="39" operator="containsText" text="Alta">
      <formula>NOT(ISERROR(SEARCH("Alta",H30)))</formula>
    </cfRule>
    <cfRule type="containsText" dxfId="869" priority="40" operator="containsText" text="Media">
      <formula>NOT(ISERROR(SEARCH("Media",H30)))</formula>
    </cfRule>
    <cfRule type="containsText" dxfId="868" priority="41" operator="containsText" text="Baja">
      <formula>NOT(ISERROR(SEARCH("Baja",H30)))</formula>
    </cfRule>
    <cfRule type="containsText" dxfId="867" priority="42" operator="containsText" text="Muy Baja">
      <formula>NOT(ISERROR(SEARCH("Muy Baja",H30)))</formula>
    </cfRule>
  </conditionalFormatting>
  <conditionalFormatting sqref="J30">
    <cfRule type="containsText" dxfId="866" priority="33" operator="containsText" text="Catastrófico">
      <formula>NOT(ISERROR(SEARCH("Catastrófico",J30)))</formula>
    </cfRule>
    <cfRule type="containsText" dxfId="865" priority="34" operator="containsText" text="Mayor">
      <formula>NOT(ISERROR(SEARCH("Mayor",J30)))</formula>
    </cfRule>
    <cfRule type="containsText" dxfId="864" priority="35" operator="containsText" text="Moderado">
      <formula>NOT(ISERROR(SEARCH("Moderado",J30)))</formula>
    </cfRule>
    <cfRule type="containsText" dxfId="863" priority="36" operator="containsText" text="Menor">
      <formula>NOT(ISERROR(SEARCH("Menor",J30)))</formula>
    </cfRule>
    <cfRule type="containsText" dxfId="862" priority="37" operator="containsText" text="Leve">
      <formula>NOT(ISERROR(SEARCH("Leve",J30)))</formula>
    </cfRule>
  </conditionalFormatting>
  <conditionalFormatting sqref="L30">
    <cfRule type="containsText" dxfId="861" priority="29" operator="containsText" text="Extremo">
      <formula>NOT(ISERROR(SEARCH("Extremo",L30)))</formula>
    </cfRule>
    <cfRule type="containsText" dxfId="860" priority="30" operator="containsText" text="Alto">
      <formula>NOT(ISERROR(SEARCH("Alto",L30)))</formula>
    </cfRule>
    <cfRule type="containsText" dxfId="859" priority="31" operator="containsText" text="Moderado">
      <formula>NOT(ISERROR(SEARCH("Moderado",L30)))</formula>
    </cfRule>
    <cfRule type="containsText" dxfId="858" priority="32" operator="containsText" text="Bajo">
      <formula>NOT(ISERROR(SEARCH("Bajo",L30)))</formula>
    </cfRule>
  </conditionalFormatting>
  <conditionalFormatting sqref="H32">
    <cfRule type="containsText" dxfId="857" priority="24" operator="containsText" text="Muy Alta">
      <formula>NOT(ISERROR(SEARCH("Muy Alta",H32)))</formula>
    </cfRule>
    <cfRule type="containsText" dxfId="856" priority="25" operator="containsText" text="Alta">
      <formula>NOT(ISERROR(SEARCH("Alta",H32)))</formula>
    </cfRule>
    <cfRule type="containsText" dxfId="855" priority="26" operator="containsText" text="Media">
      <formula>NOT(ISERROR(SEARCH("Media",H32)))</formula>
    </cfRule>
    <cfRule type="containsText" dxfId="854" priority="27" operator="containsText" text="Baja">
      <formula>NOT(ISERROR(SEARCH("Baja",H32)))</formula>
    </cfRule>
    <cfRule type="containsText" dxfId="853" priority="28" operator="containsText" text="Muy Baja">
      <formula>NOT(ISERROR(SEARCH("Muy Baja",H32)))</formula>
    </cfRule>
  </conditionalFormatting>
  <conditionalFormatting sqref="J32">
    <cfRule type="containsText" dxfId="852" priority="19" operator="containsText" text="Catastrófico">
      <formula>NOT(ISERROR(SEARCH("Catastrófico",J32)))</formula>
    </cfRule>
    <cfRule type="containsText" dxfId="851" priority="20" operator="containsText" text="Mayor">
      <formula>NOT(ISERROR(SEARCH("Mayor",J32)))</formula>
    </cfRule>
    <cfRule type="containsText" dxfId="850" priority="21" operator="containsText" text="Moderado">
      <formula>NOT(ISERROR(SEARCH("Moderado",J32)))</formula>
    </cfRule>
    <cfRule type="containsText" dxfId="849" priority="22" operator="containsText" text="Menor">
      <formula>NOT(ISERROR(SEARCH("Menor",J32)))</formula>
    </cfRule>
    <cfRule type="containsText" dxfId="848" priority="23" operator="containsText" text="Leve">
      <formula>NOT(ISERROR(SEARCH("Leve",J32)))</formula>
    </cfRule>
  </conditionalFormatting>
  <conditionalFormatting sqref="L32">
    <cfRule type="containsText" dxfId="847" priority="15" operator="containsText" text="Extremo">
      <formula>NOT(ISERROR(SEARCH("Extremo",L32)))</formula>
    </cfRule>
    <cfRule type="containsText" dxfId="846" priority="16" operator="containsText" text="Alto">
      <formula>NOT(ISERROR(SEARCH("Alto",L32)))</formula>
    </cfRule>
    <cfRule type="containsText" dxfId="845" priority="17" operator="containsText" text="Moderado">
      <formula>NOT(ISERROR(SEARCH("Moderado",L32)))</formula>
    </cfRule>
    <cfRule type="containsText" dxfId="844" priority="18" operator="containsText" text="Bajo">
      <formula>NOT(ISERROR(SEARCH("Bajo",L32)))</formula>
    </cfRule>
  </conditionalFormatting>
  <conditionalFormatting sqref="H35">
    <cfRule type="containsText" dxfId="843" priority="10" operator="containsText" text="Muy Alta">
      <formula>NOT(ISERROR(SEARCH("Muy Alta",H35)))</formula>
    </cfRule>
    <cfRule type="containsText" dxfId="842" priority="11" operator="containsText" text="Alta">
      <formula>NOT(ISERROR(SEARCH("Alta",H35)))</formula>
    </cfRule>
    <cfRule type="containsText" dxfId="841" priority="12" operator="containsText" text="Media">
      <formula>NOT(ISERROR(SEARCH("Media",H35)))</formula>
    </cfRule>
    <cfRule type="containsText" dxfId="840" priority="13" operator="containsText" text="Baja">
      <formula>NOT(ISERROR(SEARCH("Baja",H35)))</formula>
    </cfRule>
    <cfRule type="containsText" dxfId="839" priority="14" operator="containsText" text="Muy Baja">
      <formula>NOT(ISERROR(SEARCH("Muy Baja",H35)))</formula>
    </cfRule>
  </conditionalFormatting>
  <conditionalFormatting sqref="J35">
    <cfRule type="containsText" dxfId="838" priority="5" operator="containsText" text="Catastrófico">
      <formula>NOT(ISERROR(SEARCH("Catastrófico",J35)))</formula>
    </cfRule>
    <cfRule type="containsText" dxfId="837" priority="6" operator="containsText" text="Mayor">
      <formula>NOT(ISERROR(SEARCH("Mayor",J35)))</formula>
    </cfRule>
    <cfRule type="containsText" dxfId="836" priority="7" operator="containsText" text="Moderado">
      <formula>NOT(ISERROR(SEARCH("Moderado",J35)))</formula>
    </cfRule>
    <cfRule type="containsText" dxfId="835" priority="8" operator="containsText" text="Menor">
      <formula>NOT(ISERROR(SEARCH("Menor",J35)))</formula>
    </cfRule>
    <cfRule type="containsText" dxfId="834" priority="9" operator="containsText" text="Leve">
      <formula>NOT(ISERROR(SEARCH("Leve",J35)))</formula>
    </cfRule>
  </conditionalFormatting>
  <conditionalFormatting sqref="L35">
    <cfRule type="containsText" dxfId="833" priority="1" operator="containsText" text="Extremo">
      <formula>NOT(ISERROR(SEARCH("Extremo",L35)))</formula>
    </cfRule>
    <cfRule type="containsText" dxfId="832" priority="2" operator="containsText" text="Alto">
      <formula>NOT(ISERROR(SEARCH("Alto",L35)))</formula>
    </cfRule>
    <cfRule type="containsText" dxfId="831" priority="3" operator="containsText" text="Moderado">
      <formula>NOT(ISERROR(SEARCH("Moderado",L35)))</formula>
    </cfRule>
    <cfRule type="containsText" dxfId="830" priority="4" operator="containsText" text="Bajo">
      <formula>NOT(ISERROR(SEARCH("Bajo",L35)))</formula>
    </cfRule>
  </conditionalFormatting>
  <pageMargins left="0.70866141732283472" right="0.70866141732283472" top="0.74803149606299213" bottom="0.74803149606299213" header="0.31496062992125984" footer="0.31496062992125984"/>
  <pageSetup scale="62"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 elegible'!$B$3:$B$7</xm:f>
          </x14:formula1>
          <xm:sqref>J18 J10:J13 J23 J25 J27 J30 J32 J35</xm:sqref>
        </x14:dataValidation>
        <x14:dataValidation type="list" allowBlank="1" showInputMessage="1" showErrorMessage="1">
          <x14:formula1>
            <xm:f>Listas!$B$4:$B$6</xm:f>
          </x14:formula1>
          <xm:sqref>P10:P21 P23:P36</xm:sqref>
        </x14:dataValidation>
        <x14:dataValidation type="list" allowBlank="1" showInputMessage="1" showErrorMessage="1">
          <x14:formula1>
            <xm:f>Listas!$C$4:$C$5</xm:f>
          </x14:formula1>
          <xm:sqref>R10:R21 R23:R36</xm:sqref>
        </x14:dataValidation>
        <x14:dataValidation type="list" allowBlank="1" showInputMessage="1" showErrorMessage="1">
          <x14:formula1>
            <xm:f>Listas!$D$4:$D$5</xm:f>
          </x14:formula1>
          <xm:sqref>T10:T21 T23:T36</xm:sqref>
        </x14:dataValidation>
        <x14:dataValidation type="list" allowBlank="1" showInputMessage="1" showErrorMessage="1">
          <x14:formula1>
            <xm:f>Listas!$E$4:$E$5</xm:f>
          </x14:formula1>
          <xm:sqref>U10:U21 U23:U36</xm:sqref>
        </x14:dataValidation>
        <x14:dataValidation type="list" allowBlank="1" showInputMessage="1" showErrorMessage="1">
          <x14:formula1>
            <xm:f>Listas!$F$4:$F$5</xm:f>
          </x14:formula1>
          <xm:sqref>V10:V21 V23:V36</xm:sqref>
        </x14:dataValidation>
        <x14:dataValidation type="list" allowBlank="1" showInputMessage="1" showErrorMessage="1">
          <x14:formula1>
            <xm:f>'lista elegible'!$A$13:$A$17</xm:f>
          </x14:formula1>
          <xm:sqref>AJ10 AJ13 AJ18:AJ27 AJ30:AJ32 AJ35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2:O29"/>
  <sheetViews>
    <sheetView topLeftCell="A25" zoomScaleNormal="100" workbookViewId="0">
      <selection activeCell="A14" sqref="A14"/>
    </sheetView>
  </sheetViews>
  <sheetFormatPr baseColWidth="10" defaultColWidth="11.42578125" defaultRowHeight="18.75" customHeight="1" x14ac:dyDescent="0.25"/>
  <cols>
    <col min="1" max="1" width="2.85546875" style="14" customWidth="1"/>
    <col min="2" max="3" width="4.28515625" style="14" customWidth="1"/>
    <col min="4" max="4" width="15" style="14" bestFit="1" customWidth="1"/>
    <col min="5" max="5" width="8.42578125" style="14" customWidth="1"/>
    <col min="6" max="8" width="13" style="14" customWidth="1"/>
    <col min="9" max="10" width="11.42578125" style="14"/>
    <col min="11" max="14" width="0" style="14" hidden="1" customWidth="1"/>
    <col min="15" max="15" width="17.5703125" style="14" hidden="1" customWidth="1"/>
    <col min="16" max="16384" width="11.42578125" style="14"/>
  </cols>
  <sheetData>
    <row r="2" spans="2:15" ht="18.75" customHeight="1" x14ac:dyDescent="0.25">
      <c r="O2" s="14" t="str">
        <f>+D5</f>
        <v>Probabilidad</v>
      </c>
    </row>
    <row r="3" spans="2:15" ht="18.75" customHeight="1" x14ac:dyDescent="0.25">
      <c r="O3" s="14" t="str">
        <f>+D16</f>
        <v>Impacto</v>
      </c>
    </row>
    <row r="4" spans="2:15" ht="18.75" customHeight="1" x14ac:dyDescent="0.25">
      <c r="B4" s="542" t="s">
        <v>2</v>
      </c>
      <c r="C4" s="17"/>
      <c r="D4" s="570" t="s">
        <v>34</v>
      </c>
      <c r="E4" s="570"/>
      <c r="F4" s="570"/>
      <c r="G4" s="570"/>
      <c r="H4" s="570"/>
    </row>
    <row r="5" spans="2:15" ht="18.75" customHeight="1" x14ac:dyDescent="0.25">
      <c r="B5" s="542"/>
      <c r="C5" s="17"/>
      <c r="D5" s="18" t="s">
        <v>2</v>
      </c>
      <c r="E5" s="18" t="s">
        <v>30</v>
      </c>
      <c r="F5" s="571" t="s">
        <v>27</v>
      </c>
      <c r="G5" s="571"/>
      <c r="H5" s="571"/>
    </row>
    <row r="6" spans="2:15" ht="15.75" x14ac:dyDescent="0.25">
      <c r="B6" s="542"/>
      <c r="C6" s="17"/>
      <c r="D6" s="572" t="str">
        <f>+'[3]VALORACIÓN IMPACTO PROBABILIDAD'!C8</f>
        <v>Casi seguro</v>
      </c>
      <c r="E6" s="572">
        <f>+'[3]VALORACIÓN IMPACTO PROBABILIDAD'!B8</f>
        <v>5</v>
      </c>
      <c r="F6" s="21">
        <f>+E6*$F$17</f>
        <v>25</v>
      </c>
      <c r="G6" s="33">
        <f>+$E6*$G$17</f>
        <v>50</v>
      </c>
      <c r="H6" s="20">
        <f>+$E6*$H$17</f>
        <v>100</v>
      </c>
    </row>
    <row r="7" spans="2:15" ht="15.75" x14ac:dyDescent="0.25">
      <c r="B7" s="542"/>
      <c r="C7" s="17"/>
      <c r="D7" s="572"/>
      <c r="E7" s="572"/>
      <c r="F7" s="21" t="s">
        <v>19</v>
      </c>
      <c r="G7" s="33" t="s">
        <v>25</v>
      </c>
      <c r="H7" s="20" t="s">
        <v>26</v>
      </c>
    </row>
    <row r="8" spans="2:15" ht="15.75" x14ac:dyDescent="0.25">
      <c r="B8" s="542"/>
      <c r="C8" s="17"/>
      <c r="D8" s="572" t="str">
        <f>+'[3]VALORACIÓN IMPACTO PROBABILIDAD'!C7</f>
        <v>Probable</v>
      </c>
      <c r="E8" s="572">
        <f>+'[3]VALORACIÓN IMPACTO PROBABILIDAD'!B7</f>
        <v>4</v>
      </c>
      <c r="F8" s="21">
        <f t="shared" ref="F8:F14" si="0">+E8*$F$17</f>
        <v>20</v>
      </c>
      <c r="G8" s="33">
        <f t="shared" ref="G8:G14" si="1">+$E8*$G$17</f>
        <v>40</v>
      </c>
      <c r="H8" s="20">
        <f t="shared" ref="H8:H14" si="2">+$E8*$H$17</f>
        <v>80</v>
      </c>
    </row>
    <row r="9" spans="2:15" ht="15.75" x14ac:dyDescent="0.25">
      <c r="B9" s="542"/>
      <c r="C9" s="17"/>
      <c r="D9" s="572"/>
      <c r="E9" s="572"/>
      <c r="F9" s="21" t="s">
        <v>19</v>
      </c>
      <c r="G9" s="33" t="s">
        <v>25</v>
      </c>
      <c r="H9" s="20" t="s">
        <v>26</v>
      </c>
    </row>
    <row r="10" spans="2:15" ht="15.75" x14ac:dyDescent="0.25">
      <c r="B10" s="542"/>
      <c r="C10" s="17"/>
      <c r="D10" s="572" t="str">
        <f>+'[3]VALORACIÓN IMPACTO PROBABILIDAD'!C6</f>
        <v>Posible</v>
      </c>
      <c r="E10" s="572">
        <f>+'[3]VALORACIÓN IMPACTO PROBABILIDAD'!B6</f>
        <v>3</v>
      </c>
      <c r="F10" s="21">
        <f t="shared" si="0"/>
        <v>15</v>
      </c>
      <c r="G10" s="33">
        <f t="shared" si="1"/>
        <v>30</v>
      </c>
      <c r="H10" s="20">
        <f t="shared" si="2"/>
        <v>60</v>
      </c>
    </row>
    <row r="11" spans="2:15" ht="15.75" x14ac:dyDescent="0.25">
      <c r="B11" s="542"/>
      <c r="C11" s="17"/>
      <c r="D11" s="572"/>
      <c r="E11" s="572"/>
      <c r="F11" s="21" t="s">
        <v>19</v>
      </c>
      <c r="G11" s="33" t="s">
        <v>25</v>
      </c>
      <c r="H11" s="20" t="s">
        <v>26</v>
      </c>
    </row>
    <row r="12" spans="2:15" ht="15.75" x14ac:dyDescent="0.25">
      <c r="B12" s="542"/>
      <c r="C12" s="17"/>
      <c r="D12" s="572" t="str">
        <f>+'[3]VALORACIÓN IMPACTO PROBABILIDAD'!C5</f>
        <v>Improbable</v>
      </c>
      <c r="E12" s="572">
        <f>+'[3]VALORACIÓN IMPACTO PROBABILIDAD'!B5</f>
        <v>2</v>
      </c>
      <c r="F12" s="11">
        <f t="shared" si="0"/>
        <v>10</v>
      </c>
      <c r="G12" s="21">
        <f t="shared" si="1"/>
        <v>20</v>
      </c>
      <c r="H12" s="33">
        <f t="shared" si="2"/>
        <v>40</v>
      </c>
    </row>
    <row r="13" spans="2:15" ht="15.75" x14ac:dyDescent="0.25">
      <c r="B13" s="542"/>
      <c r="C13" s="17"/>
      <c r="D13" s="572"/>
      <c r="E13" s="572"/>
      <c r="F13" s="11" t="s">
        <v>24</v>
      </c>
      <c r="G13" s="21" t="s">
        <v>28</v>
      </c>
      <c r="H13" s="33" t="s">
        <v>25</v>
      </c>
    </row>
    <row r="14" spans="2:15" ht="15.75" x14ac:dyDescent="0.25">
      <c r="B14" s="542"/>
      <c r="C14" s="17"/>
      <c r="D14" s="572" t="str">
        <f>+'[3]VALORACIÓN IMPACTO PROBABILIDAD'!C4</f>
        <v>Rara vez</v>
      </c>
      <c r="E14" s="572">
        <f>+'[3]VALORACIÓN IMPACTO PROBABILIDAD'!B4</f>
        <v>1</v>
      </c>
      <c r="F14" s="11">
        <f t="shared" si="0"/>
        <v>5</v>
      </c>
      <c r="G14" s="11">
        <f t="shared" si="1"/>
        <v>10</v>
      </c>
      <c r="H14" s="21">
        <f t="shared" si="2"/>
        <v>20</v>
      </c>
    </row>
    <row r="15" spans="2:15" ht="15.75" x14ac:dyDescent="0.25">
      <c r="B15" s="542"/>
      <c r="C15" s="17"/>
      <c r="D15" s="572"/>
      <c r="E15" s="572"/>
      <c r="F15" s="11" t="s">
        <v>24</v>
      </c>
      <c r="G15" s="11" t="s">
        <v>24</v>
      </c>
      <c r="H15" s="21" t="s">
        <v>28</v>
      </c>
    </row>
    <row r="16" spans="2:15" ht="18.75" customHeight="1" x14ac:dyDescent="0.25">
      <c r="B16" s="542"/>
      <c r="C16" s="17"/>
      <c r="D16" s="543" t="s">
        <v>3</v>
      </c>
      <c r="E16" s="545"/>
      <c r="F16" s="47" t="str">
        <f>+'[3]VALORACIÓN IMPACTO PROBABILIDAD'!H4</f>
        <v>Moderado</v>
      </c>
      <c r="G16" s="47" t="str">
        <f>+'[3]VALORACIÓN IMPACTO PROBABILIDAD'!H5</f>
        <v>Mayor</v>
      </c>
      <c r="H16" s="47" t="str">
        <f>+'[3]VALORACIÓN IMPACTO PROBABILIDAD'!H6</f>
        <v>Catastrófico</v>
      </c>
    </row>
    <row r="17" spans="2:10" ht="15.75" x14ac:dyDescent="0.25">
      <c r="B17" s="542"/>
      <c r="C17" s="17"/>
      <c r="D17" s="571" t="s">
        <v>30</v>
      </c>
      <c r="E17" s="571"/>
      <c r="F17" s="47">
        <f>+'[3]VALORACIÓN IMPACTO PROBABILIDAD'!G4</f>
        <v>5</v>
      </c>
      <c r="G17" s="47">
        <f>+'[3]VALORACIÓN IMPACTO PROBABILIDAD'!G5</f>
        <v>10</v>
      </c>
      <c r="H17" s="47">
        <f>+'[3]VALORACIÓN IMPACTO PROBABILIDAD'!G6</f>
        <v>20</v>
      </c>
    </row>
    <row r="18" spans="2:10" ht="11.25" customHeight="1" x14ac:dyDescent="0.25">
      <c r="B18" s="22"/>
      <c r="C18" s="22"/>
      <c r="D18" s="23"/>
      <c r="F18" s="24"/>
      <c r="G18" s="24"/>
      <c r="H18" s="24"/>
    </row>
    <row r="19" spans="2:10" ht="15.75" x14ac:dyDescent="0.25">
      <c r="B19" s="22"/>
      <c r="C19" s="22"/>
      <c r="D19" s="541" t="s">
        <v>3</v>
      </c>
      <c r="E19" s="541"/>
      <c r="F19" s="541"/>
      <c r="G19" s="541"/>
      <c r="H19" s="541"/>
    </row>
    <row r="20" spans="2:10" ht="15.75" x14ac:dyDescent="0.25">
      <c r="B20" s="22"/>
      <c r="C20" s="22"/>
      <c r="D20" s="25"/>
      <c r="E20" s="25"/>
      <c r="F20" s="25"/>
      <c r="G20" s="25"/>
      <c r="H20" s="25"/>
    </row>
    <row r="21" spans="2:10" ht="15.75" x14ac:dyDescent="0.25">
      <c r="B21" s="22"/>
      <c r="C21" s="22"/>
      <c r="D21" s="25"/>
      <c r="E21" s="25"/>
      <c r="F21" s="25"/>
      <c r="G21" s="25"/>
      <c r="H21" s="25"/>
    </row>
    <row r="22" spans="2:10" ht="37.5" customHeight="1" x14ac:dyDescent="0.25">
      <c r="B22" s="573" t="s">
        <v>52</v>
      </c>
      <c r="C22" s="573"/>
      <c r="D22" s="574" t="s">
        <v>67</v>
      </c>
      <c r="E22" s="574"/>
      <c r="F22" s="574"/>
      <c r="G22" s="574"/>
      <c r="H22" s="574"/>
      <c r="I22" s="574"/>
      <c r="J22" s="574"/>
    </row>
    <row r="23" spans="2:10" ht="18.75" customHeight="1" x14ac:dyDescent="0.25">
      <c r="B23" s="22"/>
      <c r="C23" s="22"/>
      <c r="D23" s="23"/>
      <c r="F23" s="24"/>
      <c r="G23" s="24"/>
      <c r="H23" s="24"/>
    </row>
    <row r="24" spans="2:10" ht="18.75" customHeight="1" x14ac:dyDescent="0.25">
      <c r="B24" s="22"/>
      <c r="C24" s="22"/>
      <c r="D24" s="23"/>
      <c r="F24" s="24"/>
      <c r="G24" s="24"/>
      <c r="H24" s="24"/>
    </row>
    <row r="25" spans="2:10" ht="45" customHeight="1" x14ac:dyDescent="0.25">
      <c r="C25" s="575" t="s">
        <v>39</v>
      </c>
      <c r="D25" s="12" t="s">
        <v>24</v>
      </c>
      <c r="E25" s="26" t="s">
        <v>29</v>
      </c>
      <c r="F25" s="576" t="s">
        <v>35</v>
      </c>
      <c r="G25" s="576"/>
      <c r="H25" s="576"/>
      <c r="I25" s="576"/>
      <c r="J25" s="576"/>
    </row>
    <row r="26" spans="2:10" ht="36" customHeight="1" x14ac:dyDescent="0.25">
      <c r="C26" s="575"/>
      <c r="D26" s="27" t="s">
        <v>28</v>
      </c>
      <c r="E26" s="28" t="s">
        <v>31</v>
      </c>
      <c r="F26" s="576" t="s">
        <v>36</v>
      </c>
      <c r="G26" s="576"/>
      <c r="H26" s="576"/>
      <c r="I26" s="576"/>
      <c r="J26" s="576"/>
    </row>
    <row r="27" spans="2:10" ht="31.5" customHeight="1" x14ac:dyDescent="0.25">
      <c r="C27" s="575"/>
      <c r="D27" s="29" t="s">
        <v>25</v>
      </c>
      <c r="E27" s="28" t="s">
        <v>32</v>
      </c>
      <c r="F27" s="576" t="s">
        <v>37</v>
      </c>
      <c r="G27" s="576"/>
      <c r="H27" s="576"/>
      <c r="I27" s="576"/>
      <c r="J27" s="576"/>
    </row>
    <row r="28" spans="2:10" ht="59.25" customHeight="1" x14ac:dyDescent="0.25">
      <c r="C28" s="575"/>
      <c r="D28" s="30" t="s">
        <v>26</v>
      </c>
      <c r="E28" s="28" t="s">
        <v>33</v>
      </c>
      <c r="F28" s="576" t="s">
        <v>38</v>
      </c>
      <c r="G28" s="576"/>
      <c r="H28" s="576"/>
      <c r="I28" s="576"/>
      <c r="J28" s="576"/>
    </row>
    <row r="29" spans="2:10" ht="18.75" customHeight="1" x14ac:dyDescent="0.25">
      <c r="D29" s="23"/>
      <c r="E29" s="23"/>
      <c r="F29" s="23"/>
      <c r="G29" s="23"/>
      <c r="H29" s="23"/>
      <c r="I29" s="22"/>
      <c r="J29" s="22"/>
    </row>
  </sheetData>
  <mergeCells count="23">
    <mergeCell ref="B22:C22"/>
    <mergeCell ref="D22:J22"/>
    <mergeCell ref="C25:C28"/>
    <mergeCell ref="F25:J25"/>
    <mergeCell ref="F26:J26"/>
    <mergeCell ref="F27:J27"/>
    <mergeCell ref="F28:J28"/>
    <mergeCell ref="D19:H19"/>
    <mergeCell ref="B4:B17"/>
    <mergeCell ref="D4:H4"/>
    <mergeCell ref="F5:H5"/>
    <mergeCell ref="D6:D7"/>
    <mergeCell ref="E6:E7"/>
    <mergeCell ref="D8:D9"/>
    <mergeCell ref="E8:E9"/>
    <mergeCell ref="D10:D11"/>
    <mergeCell ref="E10:E11"/>
    <mergeCell ref="D12:D13"/>
    <mergeCell ref="E12:E13"/>
    <mergeCell ref="D14:D15"/>
    <mergeCell ref="E14:E15"/>
    <mergeCell ref="D16:E16"/>
    <mergeCell ref="D17:E17"/>
  </mergeCells>
  <conditionalFormatting sqref="F6:H15">
    <cfRule type="cellIs" dxfId="3" priority="1" stopIfTrue="1" operator="between">
      <formula>"&gt;=60"</formula>
      <formula>"&lt;=100"</formula>
    </cfRule>
    <cfRule type="cellIs" dxfId="2" priority="2" stopIfTrue="1" operator="between">
      <formula>"&gt;=30"</formula>
      <formula>"&lt;=50"</formula>
    </cfRule>
    <cfRule type="cellIs" dxfId="1" priority="3" stopIfTrue="1" operator="between">
      <formula>"&gt;=15"</formula>
      <formula>"&lt;=25"</formula>
    </cfRule>
    <cfRule type="cellIs" dxfId="0" priority="4" stopIfTrue="1" operator="between">
      <formula>"&gt;=0"</formula>
      <formula>"&lt;=10"</formula>
    </cfRule>
  </conditionalFormatting>
  <pageMargins left="0.7" right="0.7" top="0.75" bottom="0.75" header="0.3" footer="0.3"/>
  <pageSetup paperSize="9" scale="93" orientation="portrait" horizontalDpi="300" verticalDpi="300" r:id="rId1"/>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16"/>
  <sheetViews>
    <sheetView workbookViewId="0">
      <selection activeCell="F8" sqref="F8"/>
    </sheetView>
  </sheetViews>
  <sheetFormatPr baseColWidth="10" defaultRowHeight="15" x14ac:dyDescent="0.25"/>
  <cols>
    <col min="3" max="3" width="20" customWidth="1"/>
    <col min="6" max="6" width="17.42578125" customWidth="1"/>
  </cols>
  <sheetData>
    <row r="4" spans="2:6" x14ac:dyDescent="0.25">
      <c r="B4" s="46" t="s">
        <v>15</v>
      </c>
      <c r="C4" s="44" t="s">
        <v>92</v>
      </c>
      <c r="E4" s="46" t="s">
        <v>15</v>
      </c>
      <c r="F4" s="46" t="s">
        <v>93</v>
      </c>
    </row>
    <row r="5" spans="2:6" ht="35.25" customHeight="1" x14ac:dyDescent="0.25">
      <c r="B5" s="45">
        <v>1</v>
      </c>
      <c r="C5" s="45" t="s">
        <v>12</v>
      </c>
      <c r="E5" s="45">
        <v>5</v>
      </c>
      <c r="F5" s="45" t="s">
        <v>19</v>
      </c>
    </row>
    <row r="6" spans="2:6" ht="24.75" customHeight="1" x14ac:dyDescent="0.25">
      <c r="B6" s="45">
        <f>+B5+1</f>
        <v>2</v>
      </c>
      <c r="C6" s="45" t="s">
        <v>17</v>
      </c>
      <c r="E6" s="45">
        <v>10</v>
      </c>
      <c r="F6" s="45" t="s">
        <v>21</v>
      </c>
    </row>
    <row r="7" spans="2:6" ht="45.75" customHeight="1" x14ac:dyDescent="0.25">
      <c r="B7" s="45">
        <f>+B6+1</f>
        <v>3</v>
      </c>
      <c r="C7" s="45" t="s">
        <v>18</v>
      </c>
      <c r="E7" s="45">
        <v>20</v>
      </c>
      <c r="F7" s="45" t="s">
        <v>23</v>
      </c>
    </row>
    <row r="8" spans="2:6" ht="15" customHeight="1" x14ac:dyDescent="0.25">
      <c r="B8" s="45">
        <f>+B7+1</f>
        <v>4</v>
      </c>
      <c r="C8" s="45" t="s">
        <v>20</v>
      </c>
    </row>
    <row r="9" spans="2:6" ht="15" customHeight="1" x14ac:dyDescent="0.25">
      <c r="B9" s="45">
        <f>+B8+1</f>
        <v>5</v>
      </c>
      <c r="C9" s="45" t="s">
        <v>22</v>
      </c>
    </row>
    <row r="13" spans="2:6" x14ac:dyDescent="0.25">
      <c r="C13" s="27" t="s">
        <v>24</v>
      </c>
    </row>
    <row r="14" spans="2:6" x14ac:dyDescent="0.25">
      <c r="C14" s="7" t="s">
        <v>28</v>
      </c>
    </row>
    <row r="15" spans="2:6" x14ac:dyDescent="0.25">
      <c r="C15" s="29" t="s">
        <v>25</v>
      </c>
    </row>
    <row r="16" spans="2:6" x14ac:dyDescent="0.25">
      <c r="C16" s="30" t="s">
        <v>26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34"/>
  <sheetViews>
    <sheetView zoomScale="120" zoomScaleNormal="120" workbookViewId="0">
      <selection activeCell="A14" sqref="A14"/>
    </sheetView>
  </sheetViews>
  <sheetFormatPr baseColWidth="10" defaultRowHeight="15" x14ac:dyDescent="0.25"/>
  <cols>
    <col min="1" max="1" width="29.140625" bestFit="1" customWidth="1"/>
    <col min="2" max="2" width="53.7109375" customWidth="1"/>
  </cols>
  <sheetData>
    <row r="5" spans="1:2" x14ac:dyDescent="0.25">
      <c r="A5" t="s">
        <v>138</v>
      </c>
    </row>
    <row r="6" spans="1:2" x14ac:dyDescent="0.25">
      <c r="A6" t="s">
        <v>139</v>
      </c>
    </row>
    <row r="7" spans="1:2" x14ac:dyDescent="0.25">
      <c r="A7" t="s">
        <v>140</v>
      </c>
    </row>
    <row r="10" spans="1:2" x14ac:dyDescent="0.25">
      <c r="A10" t="s">
        <v>145</v>
      </c>
    </row>
    <row r="11" spans="1:2" ht="30" x14ac:dyDescent="0.25">
      <c r="A11" s="68" t="s">
        <v>141</v>
      </c>
      <c r="B11" s="2" t="s">
        <v>146</v>
      </c>
    </row>
    <row r="12" spans="1:2" ht="45" x14ac:dyDescent="0.25">
      <c r="A12" s="68" t="s">
        <v>142</v>
      </c>
      <c r="B12" s="2" t="s">
        <v>147</v>
      </c>
    </row>
    <row r="13" spans="1:2" ht="45" x14ac:dyDescent="0.25">
      <c r="A13" s="68" t="s">
        <v>143</v>
      </c>
      <c r="B13" s="2" t="s">
        <v>148</v>
      </c>
    </row>
    <row r="14" spans="1:2" ht="30" x14ac:dyDescent="0.25">
      <c r="A14" s="68" t="s">
        <v>144</v>
      </c>
      <c r="B14" s="2" t="s">
        <v>149</v>
      </c>
    </row>
    <row r="15" spans="1:2" x14ac:dyDescent="0.25">
      <c r="A15" s="68"/>
      <c r="B15" s="68"/>
    </row>
    <row r="18" spans="1:3" ht="15.75" x14ac:dyDescent="0.25">
      <c r="A18" s="18" t="s">
        <v>2</v>
      </c>
    </row>
    <row r="19" spans="1:3" ht="16.5" x14ac:dyDescent="0.25">
      <c r="A19" s="85" t="s">
        <v>22</v>
      </c>
    </row>
    <row r="20" spans="1:3" ht="16.5" x14ac:dyDescent="0.25">
      <c r="A20" s="85" t="s">
        <v>20</v>
      </c>
    </row>
    <row r="21" spans="1:3" ht="16.5" x14ac:dyDescent="0.25">
      <c r="A21" s="85" t="s">
        <v>18</v>
      </c>
    </row>
    <row r="22" spans="1:3" ht="16.5" x14ac:dyDescent="0.25">
      <c r="A22" s="85" t="s">
        <v>17</v>
      </c>
    </row>
    <row r="23" spans="1:3" ht="16.5" x14ac:dyDescent="0.25">
      <c r="A23" s="85" t="s">
        <v>12</v>
      </c>
    </row>
    <row r="25" spans="1:3" ht="15.75" x14ac:dyDescent="0.25">
      <c r="A25" s="83" t="s">
        <v>3</v>
      </c>
    </row>
    <row r="26" spans="1:3" ht="15.75" x14ac:dyDescent="0.25">
      <c r="A26" s="82" t="s">
        <v>65</v>
      </c>
    </row>
    <row r="27" spans="1:3" ht="15.75" x14ac:dyDescent="0.25">
      <c r="A27" s="82" t="s">
        <v>64</v>
      </c>
    </row>
    <row r="28" spans="1:3" ht="15.75" x14ac:dyDescent="0.25">
      <c r="A28" s="82" t="s">
        <v>19</v>
      </c>
    </row>
    <row r="29" spans="1:3" ht="15.75" x14ac:dyDescent="0.25">
      <c r="A29" s="82" t="s">
        <v>21</v>
      </c>
    </row>
    <row r="30" spans="1:3" ht="15.75" x14ac:dyDescent="0.25">
      <c r="A30" s="82" t="s">
        <v>150</v>
      </c>
    </row>
    <row r="32" spans="1:3" x14ac:dyDescent="0.25">
      <c r="A32" s="578" t="s">
        <v>156</v>
      </c>
      <c r="B32" s="578"/>
      <c r="C32" s="578"/>
    </row>
    <row r="34" spans="1:3" ht="111.75" customHeight="1" x14ac:dyDescent="0.25">
      <c r="A34" s="577" t="s">
        <v>157</v>
      </c>
      <c r="B34" s="577"/>
      <c r="C34" s="577"/>
    </row>
  </sheetData>
  <mergeCells count="2">
    <mergeCell ref="A34:C34"/>
    <mergeCell ref="A32:C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6" sqref="G16"/>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362"/>
  <sheetViews>
    <sheetView zoomScale="120" zoomScaleNormal="120" workbookViewId="0">
      <selection activeCell="B3" sqref="B3:C3"/>
    </sheetView>
  </sheetViews>
  <sheetFormatPr baseColWidth="10" defaultRowHeight="15" x14ac:dyDescent="0.25"/>
  <cols>
    <col min="1" max="1" width="8.7109375" customWidth="1"/>
    <col min="2" max="2" width="33.7109375" customWidth="1"/>
    <col min="3" max="3" width="81" customWidth="1"/>
    <col min="4" max="4" width="33.140625" customWidth="1"/>
    <col min="5" max="5" width="89.140625" customWidth="1"/>
  </cols>
  <sheetData>
    <row r="3" spans="2:3" ht="21.75" customHeight="1" x14ac:dyDescent="0.25">
      <c r="B3" s="399" t="s">
        <v>407</v>
      </c>
      <c r="C3" s="399"/>
    </row>
    <row r="4" spans="2:3" s="14" customFormat="1" ht="15.75" x14ac:dyDescent="0.25">
      <c r="B4" s="225" t="s">
        <v>53</v>
      </c>
      <c r="C4" s="234" t="s">
        <v>391</v>
      </c>
    </row>
    <row r="5" spans="2:3" ht="31.5" x14ac:dyDescent="0.25">
      <c r="B5" s="221" t="s">
        <v>387</v>
      </c>
      <c r="C5" s="222" t="s">
        <v>392</v>
      </c>
    </row>
    <row r="6" spans="2:3" ht="31.5" x14ac:dyDescent="0.25">
      <c r="B6" s="221" t="s">
        <v>388</v>
      </c>
      <c r="C6" s="222" t="s">
        <v>393</v>
      </c>
    </row>
    <row r="7" spans="2:3" ht="15.75" x14ac:dyDescent="0.25">
      <c r="B7" s="398" t="s">
        <v>389</v>
      </c>
      <c r="C7" s="222" t="s">
        <v>395</v>
      </c>
    </row>
    <row r="8" spans="2:3" ht="15.75" x14ac:dyDescent="0.25">
      <c r="B8" s="398"/>
      <c r="C8" s="222" t="s">
        <v>416</v>
      </c>
    </row>
    <row r="9" spans="2:3" ht="15.75" x14ac:dyDescent="0.25">
      <c r="B9" s="398"/>
      <c r="C9" s="222" t="s">
        <v>411</v>
      </c>
    </row>
    <row r="10" spans="2:3" ht="15.75" x14ac:dyDescent="0.25">
      <c r="B10" s="398"/>
      <c r="C10" s="222" t="s">
        <v>666</v>
      </c>
    </row>
    <row r="11" spans="2:3" ht="31.5" x14ac:dyDescent="0.25">
      <c r="B11" s="398"/>
      <c r="C11" s="222" t="s">
        <v>667</v>
      </c>
    </row>
    <row r="12" spans="2:3" ht="15.75" x14ac:dyDescent="0.25">
      <c r="B12" s="398"/>
      <c r="C12" s="222" t="s">
        <v>394</v>
      </c>
    </row>
    <row r="13" spans="2:3" ht="15.75" x14ac:dyDescent="0.25">
      <c r="B13" s="398" t="s">
        <v>390</v>
      </c>
      <c r="C13" s="222" t="s">
        <v>397</v>
      </c>
    </row>
    <row r="14" spans="2:3" ht="15.75" x14ac:dyDescent="0.25">
      <c r="B14" s="398"/>
      <c r="C14" s="222" t="s">
        <v>398</v>
      </c>
    </row>
    <row r="15" spans="2:3" ht="15.75" x14ac:dyDescent="0.25">
      <c r="B15" s="398"/>
      <c r="C15" s="222" t="s">
        <v>396</v>
      </c>
    </row>
    <row r="16" spans="2:3" ht="15.75" x14ac:dyDescent="0.25">
      <c r="B16" s="398"/>
      <c r="C16" s="222" t="s">
        <v>399</v>
      </c>
    </row>
    <row r="17" spans="1:4" ht="15.75" x14ac:dyDescent="0.25">
      <c r="B17" s="398"/>
      <c r="C17" s="222" t="s">
        <v>415</v>
      </c>
    </row>
    <row r="18" spans="1:4" ht="15.75" x14ac:dyDescent="0.25">
      <c r="B18" s="398"/>
      <c r="C18" s="222" t="s">
        <v>400</v>
      </c>
    </row>
    <row r="19" spans="1:4" ht="31.5" x14ac:dyDescent="0.25">
      <c r="B19" s="397" t="s">
        <v>401</v>
      </c>
      <c r="C19" s="222" t="s">
        <v>402</v>
      </c>
    </row>
    <row r="20" spans="1:4" ht="31.5" x14ac:dyDescent="0.25">
      <c r="B20" s="397"/>
      <c r="C20" s="222" t="s">
        <v>403</v>
      </c>
    </row>
    <row r="21" spans="1:4" ht="15.75" x14ac:dyDescent="0.25">
      <c r="B21" s="397"/>
      <c r="C21" s="222" t="s">
        <v>668</v>
      </c>
    </row>
    <row r="22" spans="1:4" ht="94.5" x14ac:dyDescent="0.25">
      <c r="B22" s="397"/>
      <c r="C22" s="222" t="s">
        <v>404</v>
      </c>
    </row>
    <row r="23" spans="1:4" ht="15.75" x14ac:dyDescent="0.25">
      <c r="B23" s="397"/>
      <c r="C23" s="222" t="s">
        <v>405</v>
      </c>
    </row>
    <row r="24" spans="1:4" ht="31.5" x14ac:dyDescent="0.25">
      <c r="B24" s="397"/>
      <c r="C24" s="222" t="s">
        <v>406</v>
      </c>
    </row>
    <row r="25" spans="1:4" ht="31.5" x14ac:dyDescent="0.25">
      <c r="B25" s="397"/>
      <c r="C25" s="222" t="s">
        <v>420</v>
      </c>
    </row>
    <row r="26" spans="1:4" x14ac:dyDescent="0.25">
      <c r="A26" s="14"/>
      <c r="B26" s="223">
        <v>44774</v>
      </c>
    </row>
    <row r="28" spans="1:4" ht="21" customHeight="1" x14ac:dyDescent="0.25">
      <c r="B28" s="393" t="s">
        <v>407</v>
      </c>
      <c r="C28" s="394"/>
      <c r="D28" s="14"/>
    </row>
    <row r="29" spans="1:4" ht="31.5" x14ac:dyDescent="0.25">
      <c r="B29" s="225" t="s">
        <v>53</v>
      </c>
      <c r="C29" s="235" t="s">
        <v>410</v>
      </c>
      <c r="D29" s="14"/>
    </row>
    <row r="30" spans="1:4" ht="31.5" x14ac:dyDescent="0.25">
      <c r="B30" s="221" t="s">
        <v>387</v>
      </c>
      <c r="C30" s="222" t="s">
        <v>409</v>
      </c>
      <c r="D30" s="14"/>
    </row>
    <row r="31" spans="1:4" ht="31.5" x14ac:dyDescent="0.25">
      <c r="B31" s="221" t="s">
        <v>388</v>
      </c>
      <c r="C31" s="222" t="s">
        <v>393</v>
      </c>
      <c r="D31" s="14"/>
    </row>
    <row r="32" spans="1:4" ht="15.75" x14ac:dyDescent="0.25">
      <c r="B32" s="398" t="s">
        <v>389</v>
      </c>
      <c r="C32" s="222" t="s">
        <v>395</v>
      </c>
      <c r="D32" s="14"/>
    </row>
    <row r="33" spans="2:4" ht="31.5" x14ac:dyDescent="0.25">
      <c r="B33" s="398"/>
      <c r="C33" s="222" t="s">
        <v>421</v>
      </c>
      <c r="D33" s="14"/>
    </row>
    <row r="34" spans="2:4" ht="15.75" x14ac:dyDescent="0.25">
      <c r="B34" s="398"/>
      <c r="C34" s="222" t="s">
        <v>411</v>
      </c>
      <c r="D34" s="14"/>
    </row>
    <row r="35" spans="2:4" ht="15.75" x14ac:dyDescent="0.25">
      <c r="B35" s="398"/>
      <c r="C35" s="222" t="s">
        <v>422</v>
      </c>
      <c r="D35" s="14"/>
    </row>
    <row r="36" spans="2:4" ht="15.75" x14ac:dyDescent="0.25">
      <c r="B36" s="398"/>
      <c r="C36" s="222" t="s">
        <v>412</v>
      </c>
      <c r="D36" s="14"/>
    </row>
    <row r="37" spans="2:4" ht="15.75" x14ac:dyDescent="0.25">
      <c r="B37" s="398"/>
      <c r="C37" s="222" t="s">
        <v>413</v>
      </c>
      <c r="D37" s="14"/>
    </row>
    <row r="38" spans="2:4" ht="15.75" x14ac:dyDescent="0.25">
      <c r="B38" s="398" t="s">
        <v>390</v>
      </c>
      <c r="C38" s="222" t="s">
        <v>670</v>
      </c>
      <c r="D38" s="14"/>
    </row>
    <row r="39" spans="2:4" ht="15.75" x14ac:dyDescent="0.25">
      <c r="B39" s="398"/>
      <c r="C39" s="222" t="s">
        <v>398</v>
      </c>
      <c r="D39" s="14"/>
    </row>
    <row r="40" spans="2:4" ht="15.75" x14ac:dyDescent="0.25">
      <c r="B40" s="398"/>
      <c r="C40" s="222" t="s">
        <v>414</v>
      </c>
      <c r="D40" s="14"/>
    </row>
    <row r="41" spans="2:4" ht="31.5" x14ac:dyDescent="0.25">
      <c r="B41" s="398"/>
      <c r="C41" s="222" t="s">
        <v>895</v>
      </c>
      <c r="D41" s="14"/>
    </row>
    <row r="42" spans="2:4" ht="15.75" x14ac:dyDescent="0.25">
      <c r="B42" s="398"/>
      <c r="C42" s="222" t="s">
        <v>415</v>
      </c>
      <c r="D42" s="14"/>
    </row>
    <row r="43" spans="2:4" ht="15.75" x14ac:dyDescent="0.25">
      <c r="B43" s="398"/>
      <c r="C43" s="222" t="s">
        <v>400</v>
      </c>
      <c r="D43" s="14"/>
    </row>
    <row r="44" spans="2:4" ht="31.5" x14ac:dyDescent="0.25">
      <c r="B44" s="397" t="s">
        <v>401</v>
      </c>
      <c r="C44" s="222" t="s">
        <v>402</v>
      </c>
      <c r="D44" s="14"/>
    </row>
    <row r="45" spans="2:4" ht="31.5" x14ac:dyDescent="0.25">
      <c r="B45" s="397"/>
      <c r="C45" s="222" t="s">
        <v>417</v>
      </c>
      <c r="D45" s="14"/>
    </row>
    <row r="46" spans="2:4" ht="31.5" x14ac:dyDescent="0.25">
      <c r="B46" s="397"/>
      <c r="C46" s="222" t="s">
        <v>671</v>
      </c>
      <c r="D46" s="14"/>
    </row>
    <row r="47" spans="2:4" ht="47.25" x14ac:dyDescent="0.25">
      <c r="B47" s="397"/>
      <c r="C47" s="222" t="s">
        <v>418</v>
      </c>
      <c r="D47" s="14"/>
    </row>
    <row r="48" spans="2:4" ht="31.5" x14ac:dyDescent="0.25">
      <c r="B48" s="397"/>
      <c r="C48" s="222" t="s">
        <v>419</v>
      </c>
      <c r="D48" s="14"/>
    </row>
    <row r="49" spans="1:4" ht="31.5" x14ac:dyDescent="0.25">
      <c r="B49" s="397"/>
      <c r="C49" s="222" t="s">
        <v>406</v>
      </c>
      <c r="D49" s="14"/>
    </row>
    <row r="50" spans="1:4" ht="15.75" x14ac:dyDescent="0.25">
      <c r="B50" s="397"/>
      <c r="C50" s="222" t="s">
        <v>460</v>
      </c>
      <c r="D50" s="14"/>
    </row>
    <row r="51" spans="1:4" x14ac:dyDescent="0.25">
      <c r="A51" s="233" t="s">
        <v>672</v>
      </c>
      <c r="B51" s="223">
        <v>44775</v>
      </c>
    </row>
    <row r="54" spans="1:4" ht="26.25" customHeight="1" x14ac:dyDescent="0.25">
      <c r="B54" s="393" t="s">
        <v>407</v>
      </c>
      <c r="C54" s="394"/>
      <c r="D54" s="14"/>
    </row>
    <row r="55" spans="1:4" ht="15.75" x14ac:dyDescent="0.25">
      <c r="B55" s="225" t="s">
        <v>53</v>
      </c>
      <c r="C55" s="234" t="s">
        <v>408</v>
      </c>
    </row>
    <row r="56" spans="1:4" ht="47.25" x14ac:dyDescent="0.25">
      <c r="B56" s="221" t="s">
        <v>387</v>
      </c>
      <c r="C56" s="222" t="s">
        <v>436</v>
      </c>
    </row>
    <row r="57" spans="1:4" ht="31.5" x14ac:dyDescent="0.25">
      <c r="B57" s="221" t="s">
        <v>388</v>
      </c>
      <c r="C57" s="222" t="s">
        <v>393</v>
      </c>
    </row>
    <row r="58" spans="1:4" ht="15.75" x14ac:dyDescent="0.25">
      <c r="B58" s="395" t="s">
        <v>389</v>
      </c>
      <c r="C58" s="222" t="s">
        <v>395</v>
      </c>
    </row>
    <row r="59" spans="1:4" ht="15.75" x14ac:dyDescent="0.25">
      <c r="B59" s="395"/>
      <c r="C59" s="222" t="s">
        <v>437</v>
      </c>
    </row>
    <row r="60" spans="1:4" ht="15.75" x14ac:dyDescent="0.25">
      <c r="B60" s="395"/>
      <c r="C60" s="222" t="s">
        <v>439</v>
      </c>
    </row>
    <row r="61" spans="1:4" ht="31.5" x14ac:dyDescent="0.25">
      <c r="B61" s="395"/>
      <c r="C61" s="222" t="s">
        <v>673</v>
      </c>
    </row>
    <row r="62" spans="1:4" ht="15.75" x14ac:dyDescent="0.25">
      <c r="B62" s="395"/>
      <c r="C62" s="222" t="s">
        <v>412</v>
      </c>
    </row>
    <row r="63" spans="1:4" ht="31.5" x14ac:dyDescent="0.25">
      <c r="B63" s="395"/>
      <c r="C63" s="222" t="s">
        <v>440</v>
      </c>
    </row>
    <row r="64" spans="1:4" ht="15.75" x14ac:dyDescent="0.25">
      <c r="B64" s="395" t="s">
        <v>390</v>
      </c>
      <c r="C64" s="222" t="s">
        <v>438</v>
      </c>
    </row>
    <row r="65" spans="1:4" ht="31.5" x14ac:dyDescent="0.25">
      <c r="B65" s="395"/>
      <c r="C65" s="222" t="s">
        <v>441</v>
      </c>
    </row>
    <row r="66" spans="1:4" ht="15.75" x14ac:dyDescent="0.25">
      <c r="B66" s="395"/>
      <c r="C66" s="222" t="s">
        <v>414</v>
      </c>
    </row>
    <row r="67" spans="1:4" ht="47.25" x14ac:dyDescent="0.25">
      <c r="B67" s="395"/>
      <c r="C67" s="222" t="s">
        <v>957</v>
      </c>
    </row>
    <row r="68" spans="1:4" ht="15.75" x14ac:dyDescent="0.25">
      <c r="B68" s="395"/>
      <c r="C68" s="222" t="s">
        <v>442</v>
      </c>
    </row>
    <row r="69" spans="1:4" ht="15.75" x14ac:dyDescent="0.25">
      <c r="B69" s="395"/>
      <c r="C69" s="222" t="s">
        <v>445</v>
      </c>
    </row>
    <row r="70" spans="1:4" ht="31.5" x14ac:dyDescent="0.25">
      <c r="B70" s="396" t="s">
        <v>401</v>
      </c>
      <c r="C70" s="222" t="s">
        <v>402</v>
      </c>
    </row>
    <row r="71" spans="1:4" ht="31.5" x14ac:dyDescent="0.25">
      <c r="B71" s="396"/>
      <c r="C71" s="222" t="s">
        <v>443</v>
      </c>
    </row>
    <row r="72" spans="1:4" ht="31.5" x14ac:dyDescent="0.25">
      <c r="B72" s="396"/>
      <c r="C72" s="222" t="s">
        <v>674</v>
      </c>
    </row>
    <row r="73" spans="1:4" ht="220.5" x14ac:dyDescent="0.25">
      <c r="B73" s="396"/>
      <c r="C73" s="222" t="s">
        <v>958</v>
      </c>
    </row>
    <row r="74" spans="1:4" ht="15.75" x14ac:dyDescent="0.25">
      <c r="B74" s="396"/>
      <c r="C74" s="222" t="s">
        <v>444</v>
      </c>
    </row>
    <row r="75" spans="1:4" ht="31.5" x14ac:dyDescent="0.25">
      <c r="B75" s="396"/>
      <c r="C75" s="222" t="s">
        <v>472</v>
      </c>
    </row>
    <row r="76" spans="1:4" ht="31.5" x14ac:dyDescent="0.25">
      <c r="B76" s="396"/>
      <c r="C76" s="222" t="s">
        <v>446</v>
      </c>
    </row>
    <row r="77" spans="1:4" x14ac:dyDescent="0.25">
      <c r="A77" s="233" t="s">
        <v>672</v>
      </c>
      <c r="B77" s="223">
        <v>44775</v>
      </c>
    </row>
    <row r="79" spans="1:4" ht="21" customHeight="1" x14ac:dyDescent="0.25">
      <c r="B79" s="393" t="s">
        <v>407</v>
      </c>
      <c r="C79" s="394"/>
    </row>
    <row r="80" spans="1:4" ht="17.25" customHeight="1" x14ac:dyDescent="0.25">
      <c r="B80" s="225" t="s">
        <v>53</v>
      </c>
      <c r="C80" s="234" t="s">
        <v>950</v>
      </c>
      <c r="D80" s="14"/>
    </row>
    <row r="81" spans="2:4" ht="47.25" x14ac:dyDescent="0.25">
      <c r="B81" s="221" t="s">
        <v>387</v>
      </c>
      <c r="C81" s="222" t="s">
        <v>436</v>
      </c>
      <c r="D81" s="14"/>
    </row>
    <row r="82" spans="2:4" ht="31.5" x14ac:dyDescent="0.25">
      <c r="B82" s="221" t="s">
        <v>388</v>
      </c>
      <c r="C82" s="222" t="s">
        <v>393</v>
      </c>
    </row>
    <row r="83" spans="2:4" ht="15.75" x14ac:dyDescent="0.25">
      <c r="B83" s="398" t="s">
        <v>389</v>
      </c>
      <c r="C83" s="222" t="s">
        <v>395</v>
      </c>
    </row>
    <row r="84" spans="2:4" ht="31.5" x14ac:dyDescent="0.25">
      <c r="B84" s="398"/>
      <c r="C84" s="222" t="s">
        <v>805</v>
      </c>
    </row>
    <row r="85" spans="2:4" ht="15.75" x14ac:dyDescent="0.25">
      <c r="B85" s="398"/>
      <c r="C85" s="222" t="s">
        <v>959</v>
      </c>
    </row>
    <row r="86" spans="2:4" ht="31.5" x14ac:dyDescent="0.25">
      <c r="B86" s="398"/>
      <c r="C86" s="222" t="s">
        <v>806</v>
      </c>
    </row>
    <row r="87" spans="2:4" ht="15.75" x14ac:dyDescent="0.25">
      <c r="B87" s="398"/>
      <c r="C87" s="222" t="s">
        <v>464</v>
      </c>
    </row>
    <row r="88" spans="2:4" ht="47.25" x14ac:dyDescent="0.25">
      <c r="B88" s="398"/>
      <c r="C88" s="222" t="s">
        <v>807</v>
      </c>
    </row>
    <row r="89" spans="2:4" ht="31.5" x14ac:dyDescent="0.25">
      <c r="B89" s="398" t="s">
        <v>390</v>
      </c>
      <c r="C89" s="222" t="s">
        <v>808</v>
      </c>
    </row>
    <row r="90" spans="2:4" ht="47.25" x14ac:dyDescent="0.25">
      <c r="B90" s="398"/>
      <c r="C90" s="222" t="s">
        <v>896</v>
      </c>
    </row>
    <row r="91" spans="2:4" ht="31.5" x14ac:dyDescent="0.25">
      <c r="B91" s="398"/>
      <c r="C91" s="222" t="s">
        <v>809</v>
      </c>
    </row>
    <row r="92" spans="2:4" ht="47.25" x14ac:dyDescent="0.25">
      <c r="B92" s="398"/>
      <c r="C92" s="222" t="s">
        <v>810</v>
      </c>
    </row>
    <row r="93" spans="2:4" ht="15.75" x14ac:dyDescent="0.25">
      <c r="B93" s="398"/>
      <c r="C93" s="222" t="s">
        <v>613</v>
      </c>
    </row>
    <row r="94" spans="2:4" ht="47.25" x14ac:dyDescent="0.25">
      <c r="B94" s="398"/>
      <c r="C94" s="222" t="s">
        <v>897</v>
      </c>
    </row>
    <row r="95" spans="2:4" ht="47.25" x14ac:dyDescent="0.25">
      <c r="B95" s="397" t="s">
        <v>401</v>
      </c>
      <c r="C95" s="222" t="s">
        <v>811</v>
      </c>
    </row>
    <row r="96" spans="2:4" ht="31.5" x14ac:dyDescent="0.25">
      <c r="B96" s="397"/>
      <c r="C96" s="222" t="s">
        <v>812</v>
      </c>
    </row>
    <row r="97" spans="2:3" ht="31.5" x14ac:dyDescent="0.25">
      <c r="B97" s="397"/>
      <c r="C97" s="222" t="s">
        <v>813</v>
      </c>
    </row>
    <row r="98" spans="2:3" ht="18" customHeight="1" x14ac:dyDescent="0.25">
      <c r="B98" s="397"/>
      <c r="C98" s="222" t="s">
        <v>814</v>
      </c>
    </row>
    <row r="99" spans="2:3" ht="31.5" x14ac:dyDescent="0.25">
      <c r="B99" s="397"/>
      <c r="C99" s="222" t="s">
        <v>815</v>
      </c>
    </row>
    <row r="100" spans="2:3" ht="63" x14ac:dyDescent="0.25">
      <c r="B100" s="397"/>
      <c r="C100" s="222" t="s">
        <v>960</v>
      </c>
    </row>
    <row r="101" spans="2:3" ht="31.5" x14ac:dyDescent="0.25">
      <c r="B101" s="397"/>
      <c r="C101" s="222" t="s">
        <v>816</v>
      </c>
    </row>
    <row r="102" spans="2:3" x14ac:dyDescent="0.25">
      <c r="B102" s="223">
        <v>44776</v>
      </c>
    </row>
    <row r="105" spans="2:3" ht="15.75" x14ac:dyDescent="0.25">
      <c r="B105" s="393" t="s">
        <v>407</v>
      </c>
      <c r="C105" s="394"/>
    </row>
    <row r="106" spans="2:3" ht="15.75" x14ac:dyDescent="0.25">
      <c r="B106" s="225" t="s">
        <v>53</v>
      </c>
      <c r="C106" s="234" t="s">
        <v>528</v>
      </c>
    </row>
    <row r="107" spans="2:3" ht="31.5" x14ac:dyDescent="0.25">
      <c r="B107" s="221" t="s">
        <v>387</v>
      </c>
      <c r="C107" s="222" t="s">
        <v>459</v>
      </c>
    </row>
    <row r="108" spans="2:3" ht="31.5" x14ac:dyDescent="0.25">
      <c r="B108" s="221" t="s">
        <v>388</v>
      </c>
      <c r="C108" s="222" t="s">
        <v>393</v>
      </c>
    </row>
    <row r="109" spans="2:3" ht="15.75" x14ac:dyDescent="0.25">
      <c r="B109" s="398" t="s">
        <v>389</v>
      </c>
      <c r="C109" s="222" t="s">
        <v>395</v>
      </c>
    </row>
    <row r="110" spans="2:3" ht="31.5" x14ac:dyDescent="0.25">
      <c r="B110" s="398"/>
      <c r="C110" s="222" t="s">
        <v>491</v>
      </c>
    </row>
    <row r="111" spans="2:3" ht="15.75" x14ac:dyDescent="0.25">
      <c r="B111" s="398"/>
      <c r="C111" s="222" t="s">
        <v>462</v>
      </c>
    </row>
    <row r="112" spans="2:3" ht="47.25" x14ac:dyDescent="0.25">
      <c r="B112" s="398"/>
      <c r="C112" s="222" t="s">
        <v>463</v>
      </c>
    </row>
    <row r="113" spans="1:3" ht="15.75" x14ac:dyDescent="0.25">
      <c r="B113" s="398"/>
      <c r="C113" s="222" t="s">
        <v>464</v>
      </c>
    </row>
    <row r="114" spans="1:3" ht="31.5" x14ac:dyDescent="0.25">
      <c r="B114" s="398"/>
      <c r="C114" s="222" t="s">
        <v>465</v>
      </c>
    </row>
    <row r="115" spans="1:3" ht="31.5" x14ac:dyDescent="0.25">
      <c r="B115" s="398" t="s">
        <v>390</v>
      </c>
      <c r="C115" s="222" t="s">
        <v>466</v>
      </c>
    </row>
    <row r="116" spans="1:3" ht="31.5" x14ac:dyDescent="0.25">
      <c r="B116" s="398"/>
      <c r="C116" s="222" t="s">
        <v>898</v>
      </c>
    </row>
    <row r="117" spans="1:3" ht="31.5" x14ac:dyDescent="0.25">
      <c r="B117" s="398"/>
      <c r="C117" s="222" t="s">
        <v>467</v>
      </c>
    </row>
    <row r="118" spans="1:3" ht="31.5" x14ac:dyDescent="0.25">
      <c r="B118" s="398"/>
      <c r="C118" s="222" t="s">
        <v>961</v>
      </c>
    </row>
    <row r="119" spans="1:3" ht="31.5" x14ac:dyDescent="0.25">
      <c r="B119" s="398"/>
      <c r="C119" s="222" t="s">
        <v>498</v>
      </c>
    </row>
    <row r="120" spans="1:3" ht="31.5" x14ac:dyDescent="0.25">
      <c r="B120" s="398"/>
      <c r="C120" s="222" t="s">
        <v>468</v>
      </c>
    </row>
    <row r="121" spans="1:3" ht="31.5" x14ac:dyDescent="0.25">
      <c r="B121" s="397" t="s">
        <v>401</v>
      </c>
      <c r="C121" s="222" t="s">
        <v>402</v>
      </c>
    </row>
    <row r="122" spans="1:3" ht="31.5" x14ac:dyDescent="0.25">
      <c r="B122" s="397"/>
      <c r="C122" s="222" t="s">
        <v>469</v>
      </c>
    </row>
    <row r="123" spans="1:3" ht="31.5" x14ac:dyDescent="0.25">
      <c r="B123" s="397"/>
      <c r="C123" s="222" t="s">
        <v>675</v>
      </c>
    </row>
    <row r="124" spans="1:3" ht="63" x14ac:dyDescent="0.25">
      <c r="B124" s="397"/>
      <c r="C124" s="222" t="s">
        <v>471</v>
      </c>
    </row>
    <row r="125" spans="1:3" ht="15.75" x14ac:dyDescent="0.25">
      <c r="B125" s="397"/>
      <c r="C125" s="222" t="s">
        <v>962</v>
      </c>
    </row>
    <row r="126" spans="1:3" ht="47.25" x14ac:dyDescent="0.25">
      <c r="B126" s="397"/>
      <c r="C126" s="222" t="s">
        <v>473</v>
      </c>
    </row>
    <row r="127" spans="1:3" ht="47.25" x14ac:dyDescent="0.25">
      <c r="B127" s="397"/>
      <c r="C127" s="222" t="s">
        <v>474</v>
      </c>
    </row>
    <row r="128" spans="1:3" x14ac:dyDescent="0.25">
      <c r="A128" s="233" t="s">
        <v>669</v>
      </c>
      <c r="B128" s="223">
        <v>44776</v>
      </c>
    </row>
    <row r="131" spans="2:3" ht="15.75" x14ac:dyDescent="0.25">
      <c r="B131" s="393" t="s">
        <v>407</v>
      </c>
      <c r="C131" s="394"/>
    </row>
    <row r="132" spans="2:3" ht="19.5" customHeight="1" x14ac:dyDescent="0.25">
      <c r="B132" s="225" t="s">
        <v>53</v>
      </c>
      <c r="C132" s="234" t="s">
        <v>494</v>
      </c>
    </row>
    <row r="133" spans="2:3" ht="31.5" x14ac:dyDescent="0.25">
      <c r="B133" s="221" t="s">
        <v>387</v>
      </c>
      <c r="C133" s="222" t="s">
        <v>459</v>
      </c>
    </row>
    <row r="134" spans="2:3" ht="31.5" x14ac:dyDescent="0.25">
      <c r="B134" s="221" t="s">
        <v>388</v>
      </c>
      <c r="C134" s="222" t="s">
        <v>393</v>
      </c>
    </row>
    <row r="135" spans="2:3" ht="15.75" x14ac:dyDescent="0.25">
      <c r="B135" s="395" t="s">
        <v>389</v>
      </c>
      <c r="C135" s="222" t="s">
        <v>395</v>
      </c>
    </row>
    <row r="136" spans="2:3" ht="15.75" x14ac:dyDescent="0.25">
      <c r="B136" s="395"/>
      <c r="C136" s="222" t="s">
        <v>492</v>
      </c>
    </row>
    <row r="137" spans="2:3" ht="15.75" x14ac:dyDescent="0.25">
      <c r="B137" s="395"/>
      <c r="C137" s="222" t="s">
        <v>411</v>
      </c>
    </row>
    <row r="138" spans="2:3" ht="15.75" x14ac:dyDescent="0.25">
      <c r="B138" s="395"/>
      <c r="C138" s="222" t="s">
        <v>422</v>
      </c>
    </row>
    <row r="139" spans="2:3" ht="15.75" x14ac:dyDescent="0.25">
      <c r="B139" s="395"/>
      <c r="C139" s="222" t="s">
        <v>412</v>
      </c>
    </row>
    <row r="140" spans="2:3" ht="15.75" x14ac:dyDescent="0.25">
      <c r="B140" s="395"/>
      <c r="C140" s="222" t="s">
        <v>493</v>
      </c>
    </row>
    <row r="141" spans="2:3" ht="15.75" x14ac:dyDescent="0.25">
      <c r="B141" s="395" t="s">
        <v>390</v>
      </c>
      <c r="C141" s="222" t="s">
        <v>495</v>
      </c>
    </row>
    <row r="142" spans="2:3" ht="31.5" x14ac:dyDescent="0.25">
      <c r="B142" s="395"/>
      <c r="C142" s="222" t="s">
        <v>956</v>
      </c>
    </row>
    <row r="143" spans="2:3" ht="31.5" x14ac:dyDescent="0.25">
      <c r="B143" s="395"/>
      <c r="C143" s="222" t="s">
        <v>496</v>
      </c>
    </row>
    <row r="144" spans="2:3" ht="15.75" x14ac:dyDescent="0.25">
      <c r="B144" s="395"/>
      <c r="C144" s="222" t="s">
        <v>497</v>
      </c>
    </row>
    <row r="145" spans="2:4" ht="31.5" x14ac:dyDescent="0.25">
      <c r="B145" s="395"/>
      <c r="C145" s="222" t="s">
        <v>499</v>
      </c>
    </row>
    <row r="146" spans="2:4" ht="15.75" x14ac:dyDescent="0.25">
      <c r="B146" s="395"/>
      <c r="C146" s="222" t="s">
        <v>500</v>
      </c>
    </row>
    <row r="147" spans="2:4" ht="31.5" x14ac:dyDescent="0.25">
      <c r="B147" s="396" t="s">
        <v>401</v>
      </c>
      <c r="C147" s="222" t="s">
        <v>501</v>
      </c>
    </row>
    <row r="148" spans="2:4" ht="31.5" x14ac:dyDescent="0.25">
      <c r="B148" s="396"/>
      <c r="C148" s="222" t="s">
        <v>502</v>
      </c>
    </row>
    <row r="149" spans="2:4" ht="31.5" x14ac:dyDescent="0.25">
      <c r="B149" s="396"/>
      <c r="C149" s="222" t="s">
        <v>675</v>
      </c>
    </row>
    <row r="150" spans="2:4" ht="63" x14ac:dyDescent="0.25">
      <c r="B150" s="396"/>
      <c r="C150" s="222" t="s">
        <v>503</v>
      </c>
    </row>
    <row r="151" spans="2:4" ht="15.75" x14ac:dyDescent="0.25">
      <c r="B151" s="396"/>
      <c r="C151" s="222" t="s">
        <v>504</v>
      </c>
    </row>
    <row r="152" spans="2:4" ht="15.75" x14ac:dyDescent="0.25">
      <c r="B152" s="396"/>
      <c r="C152" s="222" t="s">
        <v>505</v>
      </c>
    </row>
    <row r="153" spans="2:4" ht="15.75" x14ac:dyDescent="0.25">
      <c r="B153" s="396"/>
      <c r="C153" s="222" t="s">
        <v>506</v>
      </c>
    </row>
    <row r="154" spans="2:4" x14ac:dyDescent="0.25">
      <c r="B154" s="223">
        <v>44777</v>
      </c>
      <c r="C154" s="14"/>
    </row>
    <row r="157" spans="2:4" ht="15.75" x14ac:dyDescent="0.25">
      <c r="B157" s="393" t="s">
        <v>407</v>
      </c>
      <c r="C157" s="394"/>
    </row>
    <row r="158" spans="2:4" ht="15.75" x14ac:dyDescent="0.25">
      <c r="B158" s="225" t="s">
        <v>53</v>
      </c>
      <c r="C158" s="234" t="s">
        <v>529</v>
      </c>
      <c r="D158" s="14"/>
    </row>
    <row r="159" spans="2:4" ht="47.25" x14ac:dyDescent="0.25">
      <c r="B159" s="221" t="s">
        <v>387</v>
      </c>
      <c r="C159" s="222" t="s">
        <v>513</v>
      </c>
    </row>
    <row r="160" spans="2:4" ht="31.5" x14ac:dyDescent="0.25">
      <c r="B160" s="221" t="s">
        <v>388</v>
      </c>
      <c r="C160" s="222" t="s">
        <v>393</v>
      </c>
    </row>
    <row r="161" spans="2:3" ht="31.5" x14ac:dyDescent="0.25">
      <c r="B161" s="395" t="s">
        <v>389</v>
      </c>
      <c r="C161" s="222" t="s">
        <v>817</v>
      </c>
    </row>
    <row r="162" spans="2:3" ht="15.75" x14ac:dyDescent="0.25">
      <c r="B162" s="395"/>
      <c r="C162" s="222" t="s">
        <v>416</v>
      </c>
    </row>
    <row r="163" spans="2:3" ht="15.75" x14ac:dyDescent="0.25">
      <c r="B163" s="395"/>
      <c r="C163" s="222" t="s">
        <v>411</v>
      </c>
    </row>
    <row r="164" spans="2:3" ht="31.5" x14ac:dyDescent="0.25">
      <c r="B164" s="395"/>
      <c r="C164" s="222" t="s">
        <v>818</v>
      </c>
    </row>
    <row r="165" spans="2:3" ht="15.75" x14ac:dyDescent="0.25">
      <c r="B165" s="395"/>
      <c r="C165" s="222" t="s">
        <v>412</v>
      </c>
    </row>
    <row r="166" spans="2:3" ht="31.5" x14ac:dyDescent="0.25">
      <c r="B166" s="395"/>
      <c r="C166" s="222" t="s">
        <v>819</v>
      </c>
    </row>
    <row r="167" spans="2:3" ht="15.75" x14ac:dyDescent="0.25">
      <c r="B167" s="395" t="s">
        <v>390</v>
      </c>
      <c r="C167" s="222" t="s">
        <v>820</v>
      </c>
    </row>
    <row r="168" spans="2:3" ht="31.5" x14ac:dyDescent="0.25">
      <c r="B168" s="395"/>
      <c r="C168" s="222" t="s">
        <v>821</v>
      </c>
    </row>
    <row r="169" spans="2:3" ht="31.5" x14ac:dyDescent="0.25">
      <c r="B169" s="395"/>
      <c r="C169" s="222" t="s">
        <v>822</v>
      </c>
    </row>
    <row r="170" spans="2:3" ht="15.75" x14ac:dyDescent="0.25">
      <c r="B170" s="395"/>
      <c r="C170" s="222" t="s">
        <v>823</v>
      </c>
    </row>
    <row r="171" spans="2:3" ht="15.75" x14ac:dyDescent="0.25">
      <c r="B171" s="395"/>
      <c r="C171" s="222" t="s">
        <v>824</v>
      </c>
    </row>
    <row r="172" spans="2:3" ht="15.75" x14ac:dyDescent="0.25">
      <c r="B172" s="395"/>
      <c r="C172" s="222" t="s">
        <v>825</v>
      </c>
    </row>
    <row r="173" spans="2:3" ht="15.75" x14ac:dyDescent="0.25">
      <c r="B173" s="396" t="s">
        <v>401</v>
      </c>
      <c r="C173" s="222" t="s">
        <v>826</v>
      </c>
    </row>
    <row r="174" spans="2:3" ht="47.25" x14ac:dyDescent="0.25">
      <c r="B174" s="396"/>
      <c r="C174" s="222" t="s">
        <v>827</v>
      </c>
    </row>
    <row r="175" spans="2:3" ht="31.5" x14ac:dyDescent="0.25">
      <c r="B175" s="396"/>
      <c r="C175" s="222" t="s">
        <v>828</v>
      </c>
    </row>
    <row r="176" spans="2:3" ht="94.5" x14ac:dyDescent="0.25">
      <c r="B176" s="396"/>
      <c r="C176" s="222" t="s">
        <v>899</v>
      </c>
    </row>
    <row r="177" spans="2:3" ht="15.75" x14ac:dyDescent="0.25">
      <c r="B177" s="396"/>
      <c r="C177" s="222" t="s">
        <v>829</v>
      </c>
    </row>
    <row r="178" spans="2:3" ht="31.5" x14ac:dyDescent="0.25">
      <c r="B178" s="396"/>
      <c r="C178" s="222" t="s">
        <v>830</v>
      </c>
    </row>
    <row r="179" spans="2:3" ht="47.25" x14ac:dyDescent="0.25">
      <c r="B179" s="396"/>
      <c r="C179" s="222" t="s">
        <v>831</v>
      </c>
    </row>
    <row r="180" spans="2:3" x14ac:dyDescent="0.25">
      <c r="B180" s="223">
        <v>44777</v>
      </c>
      <c r="C180" s="14"/>
    </row>
    <row r="183" spans="2:3" ht="15.75" x14ac:dyDescent="0.25">
      <c r="B183" s="393" t="s">
        <v>407</v>
      </c>
      <c r="C183" s="394"/>
    </row>
    <row r="184" spans="2:3" ht="15.75" x14ac:dyDescent="0.25">
      <c r="B184" s="225" t="s">
        <v>53</v>
      </c>
      <c r="C184" s="234" t="s">
        <v>951</v>
      </c>
    </row>
    <row r="185" spans="2:3" ht="47.25" x14ac:dyDescent="0.25">
      <c r="B185" s="221" t="s">
        <v>387</v>
      </c>
      <c r="C185" s="222" t="s">
        <v>530</v>
      </c>
    </row>
    <row r="186" spans="2:3" ht="31.5" x14ac:dyDescent="0.25">
      <c r="B186" s="221" t="s">
        <v>388</v>
      </c>
      <c r="C186" s="222" t="s">
        <v>393</v>
      </c>
    </row>
    <row r="187" spans="2:3" ht="15.75" x14ac:dyDescent="0.25">
      <c r="B187" s="395" t="s">
        <v>389</v>
      </c>
      <c r="C187" s="222" t="s">
        <v>395</v>
      </c>
    </row>
    <row r="188" spans="2:3" ht="15.75" x14ac:dyDescent="0.25">
      <c r="B188" s="395"/>
      <c r="C188" s="222" t="s">
        <v>416</v>
      </c>
    </row>
    <row r="189" spans="2:3" ht="31.5" x14ac:dyDescent="0.25">
      <c r="B189" s="395"/>
      <c r="C189" s="222" t="s">
        <v>963</v>
      </c>
    </row>
    <row r="190" spans="2:3" ht="31.5" x14ac:dyDescent="0.25">
      <c r="B190" s="395"/>
      <c r="C190" s="222" t="s">
        <v>964</v>
      </c>
    </row>
    <row r="191" spans="2:3" ht="15.75" x14ac:dyDescent="0.25">
      <c r="B191" s="395"/>
      <c r="C191" s="222" t="s">
        <v>412</v>
      </c>
    </row>
    <row r="192" spans="2:3" ht="31.5" x14ac:dyDescent="0.25">
      <c r="B192" s="395"/>
      <c r="C192" s="222" t="s">
        <v>531</v>
      </c>
    </row>
    <row r="193" spans="2:3" ht="15.75" x14ac:dyDescent="0.25">
      <c r="B193" s="395" t="s">
        <v>390</v>
      </c>
      <c r="C193" s="222" t="s">
        <v>532</v>
      </c>
    </row>
    <row r="194" spans="2:3" ht="63" x14ac:dyDescent="0.25">
      <c r="B194" s="395"/>
      <c r="C194" s="222" t="s">
        <v>533</v>
      </c>
    </row>
    <row r="195" spans="2:3" ht="47.25" x14ac:dyDescent="0.25">
      <c r="B195" s="395"/>
      <c r="C195" s="222" t="s">
        <v>965</v>
      </c>
    </row>
    <row r="196" spans="2:3" ht="31.5" x14ac:dyDescent="0.25">
      <c r="B196" s="395"/>
      <c r="C196" s="222" t="s">
        <v>966</v>
      </c>
    </row>
    <row r="197" spans="2:3" ht="31.5" x14ac:dyDescent="0.25">
      <c r="B197" s="395"/>
      <c r="C197" s="222" t="s">
        <v>499</v>
      </c>
    </row>
    <row r="198" spans="2:3" ht="15.75" x14ac:dyDescent="0.25">
      <c r="B198" s="395"/>
      <c r="C198" s="222" t="s">
        <v>500</v>
      </c>
    </row>
    <row r="199" spans="2:3" ht="15.75" x14ac:dyDescent="0.25">
      <c r="B199" s="396" t="s">
        <v>401</v>
      </c>
      <c r="C199" s="222" t="s">
        <v>900</v>
      </c>
    </row>
    <row r="200" spans="2:3" ht="31.5" x14ac:dyDescent="0.25">
      <c r="B200" s="396"/>
      <c r="C200" s="222" t="s">
        <v>469</v>
      </c>
    </row>
    <row r="201" spans="2:3" ht="31.5" x14ac:dyDescent="0.25">
      <c r="B201" s="396"/>
      <c r="C201" s="222" t="s">
        <v>470</v>
      </c>
    </row>
    <row r="202" spans="2:3" ht="126" x14ac:dyDescent="0.25">
      <c r="B202" s="396"/>
      <c r="C202" s="222" t="s">
        <v>534</v>
      </c>
    </row>
    <row r="203" spans="2:3" ht="15.75" x14ac:dyDescent="0.25">
      <c r="B203" s="396"/>
      <c r="C203" s="222" t="s">
        <v>535</v>
      </c>
    </row>
    <row r="204" spans="2:3" ht="15.75" x14ac:dyDescent="0.25">
      <c r="B204" s="396"/>
      <c r="C204" s="222" t="s">
        <v>536</v>
      </c>
    </row>
    <row r="205" spans="2:3" ht="31.5" x14ac:dyDescent="0.25">
      <c r="B205" s="396"/>
      <c r="C205" s="222" t="s">
        <v>894</v>
      </c>
    </row>
    <row r="206" spans="2:3" x14ac:dyDescent="0.25">
      <c r="B206" s="223">
        <v>44778</v>
      </c>
      <c r="C206" s="14"/>
    </row>
    <row r="209" spans="2:3" ht="15.75" x14ac:dyDescent="0.25">
      <c r="B209" s="393" t="s">
        <v>407</v>
      </c>
      <c r="C209" s="394"/>
    </row>
    <row r="210" spans="2:3" ht="15.75" x14ac:dyDescent="0.25">
      <c r="B210" s="225" t="s">
        <v>53</v>
      </c>
      <c r="C210" s="234" t="s">
        <v>891</v>
      </c>
    </row>
    <row r="211" spans="2:3" ht="31.5" x14ac:dyDescent="0.25">
      <c r="B211" s="221" t="s">
        <v>387</v>
      </c>
      <c r="C211" s="222" t="s">
        <v>554</v>
      </c>
    </row>
    <row r="212" spans="2:3" ht="31.5" x14ac:dyDescent="0.25">
      <c r="B212" s="221" t="s">
        <v>388</v>
      </c>
      <c r="C212" s="222" t="s">
        <v>393</v>
      </c>
    </row>
    <row r="213" spans="2:3" ht="15.75" x14ac:dyDescent="0.25">
      <c r="B213" s="395" t="s">
        <v>389</v>
      </c>
      <c r="C213" s="222" t="s">
        <v>395</v>
      </c>
    </row>
    <row r="214" spans="2:3" ht="15.75" x14ac:dyDescent="0.25">
      <c r="B214" s="395"/>
      <c r="C214" s="222" t="s">
        <v>555</v>
      </c>
    </row>
    <row r="215" spans="2:3" ht="15.75" x14ac:dyDescent="0.25">
      <c r="B215" s="395"/>
      <c r="C215" s="222" t="s">
        <v>462</v>
      </c>
    </row>
    <row r="216" spans="2:3" ht="15.75" x14ac:dyDescent="0.25">
      <c r="B216" s="395"/>
      <c r="C216" s="222" t="s">
        <v>556</v>
      </c>
    </row>
    <row r="217" spans="2:3" ht="15.75" x14ac:dyDescent="0.25">
      <c r="B217" s="395"/>
      <c r="C217" s="222" t="s">
        <v>464</v>
      </c>
    </row>
    <row r="218" spans="2:3" ht="15.75" x14ac:dyDescent="0.25">
      <c r="B218" s="395"/>
      <c r="C218" s="222" t="s">
        <v>557</v>
      </c>
    </row>
    <row r="219" spans="2:3" ht="15.75" x14ac:dyDescent="0.25">
      <c r="B219" s="395" t="s">
        <v>390</v>
      </c>
      <c r="C219" s="222" t="s">
        <v>558</v>
      </c>
    </row>
    <row r="220" spans="2:3" ht="15.75" x14ac:dyDescent="0.25">
      <c r="B220" s="395"/>
      <c r="C220" s="222" t="s">
        <v>559</v>
      </c>
    </row>
    <row r="221" spans="2:3" ht="31.5" x14ac:dyDescent="0.25">
      <c r="B221" s="395"/>
      <c r="C221" s="222" t="s">
        <v>560</v>
      </c>
    </row>
    <row r="222" spans="2:3" ht="47.25" x14ac:dyDescent="0.25">
      <c r="B222" s="395"/>
      <c r="C222" s="222" t="s">
        <v>967</v>
      </c>
    </row>
    <row r="223" spans="2:3" ht="31.5" x14ac:dyDescent="0.25">
      <c r="B223" s="395"/>
      <c r="C223" s="222" t="s">
        <v>587</v>
      </c>
    </row>
    <row r="224" spans="2:3" ht="31.5" x14ac:dyDescent="0.25">
      <c r="B224" s="395"/>
      <c r="C224" s="222" t="s">
        <v>968</v>
      </c>
    </row>
    <row r="225" spans="2:3" ht="31.5" x14ac:dyDescent="0.25">
      <c r="B225" s="396" t="s">
        <v>401</v>
      </c>
      <c r="C225" s="222" t="s">
        <v>561</v>
      </c>
    </row>
    <row r="226" spans="2:3" ht="31.5" x14ac:dyDescent="0.25">
      <c r="B226" s="396"/>
      <c r="C226" s="222" t="s">
        <v>562</v>
      </c>
    </row>
    <row r="227" spans="2:3" ht="15.75" x14ac:dyDescent="0.25">
      <c r="B227" s="396"/>
      <c r="C227" s="222" t="s">
        <v>563</v>
      </c>
    </row>
    <row r="228" spans="2:3" ht="15.75" x14ac:dyDescent="0.25">
      <c r="B228" s="396"/>
      <c r="C228" s="222" t="s">
        <v>564</v>
      </c>
    </row>
    <row r="229" spans="2:3" ht="15.75" x14ac:dyDescent="0.25">
      <c r="B229" s="396"/>
      <c r="C229" s="222" t="s">
        <v>969</v>
      </c>
    </row>
    <row r="230" spans="2:3" ht="47.25" x14ac:dyDescent="0.25">
      <c r="B230" s="396"/>
      <c r="C230" s="222" t="s">
        <v>565</v>
      </c>
    </row>
    <row r="231" spans="2:3" ht="15.75" x14ac:dyDescent="0.25">
      <c r="B231" s="396"/>
      <c r="C231" s="222" t="s">
        <v>893</v>
      </c>
    </row>
    <row r="232" spans="2:3" x14ac:dyDescent="0.25">
      <c r="B232" s="223">
        <v>44778</v>
      </c>
      <c r="C232" s="14"/>
    </row>
    <row r="235" spans="2:3" ht="15.75" x14ac:dyDescent="0.25">
      <c r="B235" s="393" t="s">
        <v>407</v>
      </c>
      <c r="C235" s="394"/>
    </row>
    <row r="236" spans="2:3" ht="15.75" x14ac:dyDescent="0.25">
      <c r="B236" s="225" t="s">
        <v>53</v>
      </c>
      <c r="C236" s="234" t="s">
        <v>952</v>
      </c>
    </row>
    <row r="237" spans="2:3" ht="47.25" x14ac:dyDescent="0.25">
      <c r="B237" s="221" t="s">
        <v>387</v>
      </c>
      <c r="C237" s="222" t="s">
        <v>582</v>
      </c>
    </row>
    <row r="238" spans="2:3" ht="31.5" x14ac:dyDescent="0.25">
      <c r="B238" s="221" t="s">
        <v>388</v>
      </c>
      <c r="C238" s="222" t="s">
        <v>393</v>
      </c>
    </row>
    <row r="239" spans="2:3" ht="15.75" x14ac:dyDescent="0.25">
      <c r="B239" s="395" t="s">
        <v>389</v>
      </c>
      <c r="C239" s="222" t="s">
        <v>395</v>
      </c>
    </row>
    <row r="240" spans="2:3" ht="15.75" x14ac:dyDescent="0.25">
      <c r="B240" s="395"/>
      <c r="C240" s="222" t="s">
        <v>970</v>
      </c>
    </row>
    <row r="241" spans="2:3" ht="31.5" x14ac:dyDescent="0.25">
      <c r="B241" s="395"/>
      <c r="C241" s="222" t="s">
        <v>583</v>
      </c>
    </row>
    <row r="242" spans="2:3" ht="47.25" x14ac:dyDescent="0.25">
      <c r="B242" s="395"/>
      <c r="C242" s="222" t="s">
        <v>971</v>
      </c>
    </row>
    <row r="243" spans="2:3" ht="47.25" x14ac:dyDescent="0.25">
      <c r="B243" s="395"/>
      <c r="C243" s="222" t="s">
        <v>596</v>
      </c>
    </row>
    <row r="244" spans="2:3" ht="15.75" x14ac:dyDescent="0.25">
      <c r="B244" s="395"/>
      <c r="C244" s="222" t="s">
        <v>584</v>
      </c>
    </row>
    <row r="245" spans="2:3" ht="31.5" x14ac:dyDescent="0.25">
      <c r="B245" s="395" t="s">
        <v>390</v>
      </c>
      <c r="C245" s="222" t="s">
        <v>585</v>
      </c>
    </row>
    <row r="246" spans="2:3" ht="31.5" x14ac:dyDescent="0.25">
      <c r="B246" s="395"/>
      <c r="C246" s="222" t="s">
        <v>972</v>
      </c>
    </row>
    <row r="247" spans="2:3" ht="15.75" x14ac:dyDescent="0.25">
      <c r="B247" s="395"/>
      <c r="C247" s="222" t="s">
        <v>589</v>
      </c>
    </row>
    <row r="248" spans="2:3" ht="15.75" x14ac:dyDescent="0.25">
      <c r="B248" s="395"/>
      <c r="C248" s="222" t="s">
        <v>586</v>
      </c>
    </row>
    <row r="249" spans="2:3" ht="31.5" x14ac:dyDescent="0.25">
      <c r="B249" s="395"/>
      <c r="C249" s="222" t="s">
        <v>588</v>
      </c>
    </row>
    <row r="250" spans="2:3" ht="31.5" x14ac:dyDescent="0.25">
      <c r="B250" s="395"/>
      <c r="C250" s="222" t="s">
        <v>598</v>
      </c>
    </row>
    <row r="251" spans="2:3" ht="31.5" x14ac:dyDescent="0.25">
      <c r="B251" s="396" t="s">
        <v>401</v>
      </c>
      <c r="C251" s="222" t="s">
        <v>595</v>
      </c>
    </row>
    <row r="252" spans="2:3" ht="47.25" x14ac:dyDescent="0.25">
      <c r="B252" s="396"/>
      <c r="C252" s="222" t="s">
        <v>590</v>
      </c>
    </row>
    <row r="253" spans="2:3" ht="31.5" x14ac:dyDescent="0.25">
      <c r="B253" s="396"/>
      <c r="C253" s="222" t="s">
        <v>597</v>
      </c>
    </row>
    <row r="254" spans="2:3" ht="94.5" x14ac:dyDescent="0.25">
      <c r="B254" s="396"/>
      <c r="C254" s="222" t="s">
        <v>591</v>
      </c>
    </row>
    <row r="255" spans="2:3" ht="15.75" x14ac:dyDescent="0.25">
      <c r="B255" s="396"/>
      <c r="C255" s="222" t="s">
        <v>592</v>
      </c>
    </row>
    <row r="256" spans="2:3" ht="31.5" x14ac:dyDescent="0.25">
      <c r="B256" s="396"/>
      <c r="C256" s="222" t="s">
        <v>593</v>
      </c>
    </row>
    <row r="257" spans="2:3" ht="31.5" x14ac:dyDescent="0.25">
      <c r="B257" s="396"/>
      <c r="C257" s="222" t="s">
        <v>594</v>
      </c>
    </row>
    <row r="258" spans="2:3" x14ac:dyDescent="0.25">
      <c r="B258" s="223">
        <v>44781</v>
      </c>
    </row>
    <row r="261" spans="2:3" ht="15.75" x14ac:dyDescent="0.25">
      <c r="B261" s="393" t="s">
        <v>407</v>
      </c>
      <c r="C261" s="394"/>
    </row>
    <row r="262" spans="2:3" ht="31.5" x14ac:dyDescent="0.25">
      <c r="B262" s="225" t="s">
        <v>53</v>
      </c>
      <c r="C262" s="235" t="s">
        <v>953</v>
      </c>
    </row>
    <row r="263" spans="2:3" ht="47.25" x14ac:dyDescent="0.25">
      <c r="B263" s="221" t="s">
        <v>387</v>
      </c>
      <c r="C263" s="222" t="s">
        <v>610</v>
      </c>
    </row>
    <row r="264" spans="2:3" ht="31.5" x14ac:dyDescent="0.25">
      <c r="B264" s="221" t="s">
        <v>388</v>
      </c>
      <c r="C264" s="222" t="s">
        <v>973</v>
      </c>
    </row>
    <row r="265" spans="2:3" ht="15.75" x14ac:dyDescent="0.25">
      <c r="B265" s="395" t="s">
        <v>389</v>
      </c>
      <c r="C265" s="222" t="s">
        <v>901</v>
      </c>
    </row>
    <row r="266" spans="2:3" ht="15.75" x14ac:dyDescent="0.25">
      <c r="B266" s="395"/>
      <c r="C266" s="222" t="s">
        <v>902</v>
      </c>
    </row>
    <row r="267" spans="2:3" ht="15.75" x14ac:dyDescent="0.25">
      <c r="B267" s="395"/>
      <c r="C267" s="222" t="s">
        <v>462</v>
      </c>
    </row>
    <row r="268" spans="2:3" ht="15.75" x14ac:dyDescent="0.25">
      <c r="B268" s="395"/>
      <c r="C268" s="222" t="s">
        <v>422</v>
      </c>
    </row>
    <row r="269" spans="2:3" ht="15.75" x14ac:dyDescent="0.25">
      <c r="B269" s="395"/>
      <c r="C269" s="222" t="s">
        <v>464</v>
      </c>
    </row>
    <row r="270" spans="2:3" ht="31.5" x14ac:dyDescent="0.25">
      <c r="B270" s="395"/>
      <c r="C270" s="222" t="s">
        <v>650</v>
      </c>
    </row>
    <row r="271" spans="2:3" ht="31.5" x14ac:dyDescent="0.25">
      <c r="B271" s="395" t="s">
        <v>390</v>
      </c>
      <c r="C271" s="222" t="s">
        <v>611</v>
      </c>
    </row>
    <row r="272" spans="2:3" ht="15.75" x14ac:dyDescent="0.25">
      <c r="B272" s="395"/>
      <c r="C272" s="222" t="s">
        <v>612</v>
      </c>
    </row>
    <row r="273" spans="2:5" ht="47.25" x14ac:dyDescent="0.25">
      <c r="B273" s="395"/>
      <c r="C273" s="222" t="s">
        <v>651</v>
      </c>
    </row>
    <row r="274" spans="2:5" ht="15.75" x14ac:dyDescent="0.25">
      <c r="B274" s="395"/>
      <c r="C274" s="222" t="s">
        <v>974</v>
      </c>
    </row>
    <row r="275" spans="2:5" ht="15.75" x14ac:dyDescent="0.25">
      <c r="B275" s="395"/>
      <c r="C275" s="222" t="s">
        <v>613</v>
      </c>
    </row>
    <row r="276" spans="2:5" ht="15.75" x14ac:dyDescent="0.25">
      <c r="B276" s="395"/>
      <c r="C276" s="222" t="s">
        <v>614</v>
      </c>
    </row>
    <row r="277" spans="2:5" ht="31.5" x14ac:dyDescent="0.25">
      <c r="B277" s="396" t="s">
        <v>401</v>
      </c>
      <c r="C277" s="222" t="s">
        <v>615</v>
      </c>
    </row>
    <row r="278" spans="2:5" ht="31.5" x14ac:dyDescent="0.25">
      <c r="B278" s="396"/>
      <c r="C278" s="222" t="s">
        <v>616</v>
      </c>
    </row>
    <row r="279" spans="2:5" ht="15.75" x14ac:dyDescent="0.25">
      <c r="B279" s="396"/>
      <c r="C279" s="222" t="s">
        <v>652</v>
      </c>
    </row>
    <row r="280" spans="2:5" ht="110.25" x14ac:dyDescent="0.25">
      <c r="B280" s="396"/>
      <c r="C280" s="222" t="s">
        <v>617</v>
      </c>
    </row>
    <row r="281" spans="2:5" ht="15.75" x14ac:dyDescent="0.25">
      <c r="B281" s="396"/>
      <c r="C281" s="222" t="s">
        <v>618</v>
      </c>
    </row>
    <row r="282" spans="2:5" ht="15.75" x14ac:dyDescent="0.25">
      <c r="B282" s="396"/>
      <c r="C282" s="222" t="s">
        <v>619</v>
      </c>
    </row>
    <row r="283" spans="2:5" ht="15.75" x14ac:dyDescent="0.25">
      <c r="B283" s="396"/>
      <c r="C283" s="222" t="s">
        <v>620</v>
      </c>
    </row>
    <row r="284" spans="2:5" x14ac:dyDescent="0.25">
      <c r="B284" s="223">
        <v>44781</v>
      </c>
      <c r="C284" s="14"/>
    </row>
    <row r="287" spans="2:5" ht="15.75" x14ac:dyDescent="0.25">
      <c r="B287" s="393" t="s">
        <v>407</v>
      </c>
      <c r="C287" s="394"/>
      <c r="D287" s="394"/>
      <c r="E287" s="394"/>
    </row>
    <row r="288" spans="2:5" ht="15.75" x14ac:dyDescent="0.25">
      <c r="B288" s="225" t="s">
        <v>53</v>
      </c>
      <c r="C288" s="234" t="s">
        <v>954</v>
      </c>
      <c r="D288" s="225" t="s">
        <v>53</v>
      </c>
      <c r="E288" s="234" t="s">
        <v>677</v>
      </c>
    </row>
    <row r="289" spans="2:5" ht="47.25" x14ac:dyDescent="0.25">
      <c r="B289" s="221" t="s">
        <v>387</v>
      </c>
      <c r="C289" s="222" t="s">
        <v>610</v>
      </c>
      <c r="D289" s="221" t="s">
        <v>387</v>
      </c>
      <c r="E289" s="222" t="s">
        <v>678</v>
      </c>
    </row>
    <row r="290" spans="2:5" ht="47.25" x14ac:dyDescent="0.25">
      <c r="B290" s="221" t="s">
        <v>388</v>
      </c>
      <c r="C290" s="222" t="s">
        <v>680</v>
      </c>
      <c r="D290" s="221" t="s">
        <v>388</v>
      </c>
      <c r="E290" s="222" t="s">
        <v>679</v>
      </c>
    </row>
    <row r="291" spans="2:5" ht="15.75" x14ac:dyDescent="0.25">
      <c r="B291" s="395" t="s">
        <v>389</v>
      </c>
      <c r="C291" s="222" t="s">
        <v>395</v>
      </c>
      <c r="D291" s="395" t="s">
        <v>389</v>
      </c>
      <c r="E291" s="222" t="s">
        <v>395</v>
      </c>
    </row>
    <row r="292" spans="2:5" ht="31.5" x14ac:dyDescent="0.25">
      <c r="B292" s="395"/>
      <c r="C292" s="222" t="s">
        <v>681</v>
      </c>
      <c r="D292" s="395"/>
      <c r="E292" s="222" t="s">
        <v>681</v>
      </c>
    </row>
    <row r="293" spans="2:5" ht="15.75" x14ac:dyDescent="0.25">
      <c r="B293" s="395"/>
      <c r="C293" s="222" t="s">
        <v>411</v>
      </c>
      <c r="D293" s="395"/>
      <c r="E293" s="222" t="s">
        <v>411</v>
      </c>
    </row>
    <row r="294" spans="2:5" ht="31.5" x14ac:dyDescent="0.25">
      <c r="B294" s="395"/>
      <c r="C294" s="222" t="s">
        <v>975</v>
      </c>
      <c r="D294" s="395"/>
      <c r="E294" s="222" t="s">
        <v>975</v>
      </c>
    </row>
    <row r="295" spans="2:5" ht="31.5" x14ac:dyDescent="0.25">
      <c r="B295" s="395"/>
      <c r="C295" s="222" t="s">
        <v>682</v>
      </c>
      <c r="D295" s="395"/>
      <c r="E295" s="222" t="s">
        <v>682</v>
      </c>
    </row>
    <row r="296" spans="2:5" ht="47.25" x14ac:dyDescent="0.25">
      <c r="B296" s="395"/>
      <c r="C296" s="222" t="s">
        <v>683</v>
      </c>
      <c r="D296" s="395"/>
      <c r="E296" s="222" t="s">
        <v>683</v>
      </c>
    </row>
    <row r="297" spans="2:5" ht="15.75" x14ac:dyDescent="0.25">
      <c r="B297" s="395" t="s">
        <v>390</v>
      </c>
      <c r="C297" s="222" t="s">
        <v>558</v>
      </c>
      <c r="D297" s="395" t="s">
        <v>390</v>
      </c>
      <c r="E297" s="222" t="s">
        <v>558</v>
      </c>
    </row>
    <row r="298" spans="2:5" ht="31.5" x14ac:dyDescent="0.25">
      <c r="B298" s="395"/>
      <c r="C298" s="222" t="s">
        <v>684</v>
      </c>
      <c r="D298" s="395"/>
      <c r="E298" s="222" t="s">
        <v>684</v>
      </c>
    </row>
    <row r="299" spans="2:5" ht="15.75" x14ac:dyDescent="0.25">
      <c r="B299" s="395"/>
      <c r="C299" s="222" t="s">
        <v>685</v>
      </c>
      <c r="D299" s="395"/>
      <c r="E299" s="222" t="s">
        <v>685</v>
      </c>
    </row>
    <row r="300" spans="2:5" ht="15.75" x14ac:dyDescent="0.25">
      <c r="B300" s="395"/>
      <c r="C300" s="222" t="s">
        <v>686</v>
      </c>
      <c r="D300" s="395"/>
      <c r="E300" s="222" t="s">
        <v>686</v>
      </c>
    </row>
    <row r="301" spans="2:5" ht="15.75" x14ac:dyDescent="0.25">
      <c r="B301" s="395"/>
      <c r="C301" s="222" t="s">
        <v>687</v>
      </c>
      <c r="D301" s="395"/>
      <c r="E301" s="222" t="s">
        <v>687</v>
      </c>
    </row>
    <row r="302" spans="2:5" ht="15.75" x14ac:dyDescent="0.25">
      <c r="B302" s="395"/>
      <c r="C302" s="222" t="s">
        <v>614</v>
      </c>
      <c r="D302" s="395"/>
      <c r="E302" s="222" t="s">
        <v>614</v>
      </c>
    </row>
    <row r="303" spans="2:5" ht="15.75" x14ac:dyDescent="0.25">
      <c r="B303" s="396" t="s">
        <v>401</v>
      </c>
      <c r="C303" s="222" t="s">
        <v>688</v>
      </c>
      <c r="D303" s="396" t="s">
        <v>401</v>
      </c>
      <c r="E303" s="222" t="s">
        <v>688</v>
      </c>
    </row>
    <row r="304" spans="2:5" ht="31.5" x14ac:dyDescent="0.25">
      <c r="B304" s="396"/>
      <c r="C304" s="222" t="s">
        <v>689</v>
      </c>
      <c r="D304" s="396"/>
      <c r="E304" s="222" t="s">
        <v>689</v>
      </c>
    </row>
    <row r="305" spans="2:5" ht="47.25" x14ac:dyDescent="0.25">
      <c r="B305" s="396"/>
      <c r="C305" s="222" t="s">
        <v>903</v>
      </c>
      <c r="D305" s="396"/>
      <c r="E305" s="222" t="s">
        <v>690</v>
      </c>
    </row>
    <row r="306" spans="2:5" ht="66" customHeight="1" x14ac:dyDescent="0.25">
      <c r="B306" s="396"/>
      <c r="C306" s="236" t="s">
        <v>691</v>
      </c>
      <c r="D306" s="396"/>
      <c r="E306" s="222" t="s">
        <v>692</v>
      </c>
    </row>
    <row r="307" spans="2:5" ht="15.75" x14ac:dyDescent="0.25">
      <c r="B307" s="396"/>
      <c r="C307" s="222" t="s">
        <v>693</v>
      </c>
      <c r="D307" s="396"/>
      <c r="E307" s="222" t="s">
        <v>892</v>
      </c>
    </row>
    <row r="308" spans="2:5" ht="31.5" x14ac:dyDescent="0.25">
      <c r="B308" s="396"/>
      <c r="C308" s="222" t="s">
        <v>694</v>
      </c>
      <c r="D308" s="396"/>
      <c r="E308" s="222" t="s">
        <v>694</v>
      </c>
    </row>
    <row r="309" spans="2:5" ht="31.5" x14ac:dyDescent="0.25">
      <c r="B309" s="396"/>
      <c r="C309" s="222" t="s">
        <v>695</v>
      </c>
      <c r="D309" s="396"/>
      <c r="E309" s="222" t="s">
        <v>695</v>
      </c>
    </row>
    <row r="310" spans="2:5" x14ac:dyDescent="0.25">
      <c r="B310" s="223">
        <v>44782</v>
      </c>
      <c r="C310" s="14"/>
      <c r="D310" s="223">
        <v>44782</v>
      </c>
      <c r="E310" s="14"/>
    </row>
    <row r="313" spans="2:5" ht="15.75" x14ac:dyDescent="0.25">
      <c r="B313" s="393" t="s">
        <v>407</v>
      </c>
      <c r="C313" s="394"/>
      <c r="D313" s="394"/>
      <c r="E313" s="394"/>
    </row>
    <row r="314" spans="2:5" ht="17.25" customHeight="1" x14ac:dyDescent="0.25">
      <c r="B314" s="225" t="s">
        <v>53</v>
      </c>
      <c r="C314" s="234" t="s">
        <v>572</v>
      </c>
      <c r="D314" s="225" t="s">
        <v>53</v>
      </c>
      <c r="E314" s="234" t="s">
        <v>708</v>
      </c>
    </row>
    <row r="315" spans="2:5" ht="31.5" x14ac:dyDescent="0.25">
      <c r="B315" s="221" t="s">
        <v>387</v>
      </c>
      <c r="C315" s="222" t="s">
        <v>554</v>
      </c>
      <c r="D315" s="221" t="s">
        <v>387</v>
      </c>
      <c r="E315" s="222" t="s">
        <v>709</v>
      </c>
    </row>
    <row r="316" spans="2:5" ht="31.5" x14ac:dyDescent="0.25">
      <c r="B316" s="221" t="s">
        <v>388</v>
      </c>
      <c r="C316" s="222" t="s">
        <v>393</v>
      </c>
      <c r="D316" s="221" t="s">
        <v>388</v>
      </c>
      <c r="E316" s="222" t="s">
        <v>393</v>
      </c>
    </row>
    <row r="317" spans="2:5" ht="15.75" x14ac:dyDescent="0.25">
      <c r="B317" s="395" t="s">
        <v>389</v>
      </c>
      <c r="C317" s="222" t="s">
        <v>395</v>
      </c>
      <c r="D317" s="395" t="s">
        <v>389</v>
      </c>
      <c r="E317" s="222" t="s">
        <v>395</v>
      </c>
    </row>
    <row r="318" spans="2:5" ht="15.75" x14ac:dyDescent="0.25">
      <c r="B318" s="395"/>
      <c r="C318" s="222" t="s">
        <v>710</v>
      </c>
      <c r="D318" s="395"/>
      <c r="E318" s="222" t="s">
        <v>710</v>
      </c>
    </row>
    <row r="319" spans="2:5" ht="15.75" x14ac:dyDescent="0.25">
      <c r="B319" s="395"/>
      <c r="C319" s="222" t="s">
        <v>462</v>
      </c>
      <c r="D319" s="395"/>
      <c r="E319" s="222" t="s">
        <v>462</v>
      </c>
    </row>
    <row r="320" spans="2:5" ht="15.75" x14ac:dyDescent="0.25">
      <c r="B320" s="395"/>
      <c r="C320" s="222" t="s">
        <v>556</v>
      </c>
      <c r="D320" s="395"/>
      <c r="E320" s="222" t="s">
        <v>556</v>
      </c>
    </row>
    <row r="321" spans="2:5" ht="15.75" x14ac:dyDescent="0.25">
      <c r="B321" s="395"/>
      <c r="C321" s="222" t="s">
        <v>464</v>
      </c>
      <c r="D321" s="395"/>
      <c r="E321" s="222" t="s">
        <v>464</v>
      </c>
    </row>
    <row r="322" spans="2:5" ht="15.75" x14ac:dyDescent="0.25">
      <c r="B322" s="395"/>
      <c r="C322" s="222" t="s">
        <v>711</v>
      </c>
      <c r="D322" s="395"/>
      <c r="E322" s="222" t="s">
        <v>711</v>
      </c>
    </row>
    <row r="323" spans="2:5" ht="31.5" x14ac:dyDescent="0.25">
      <c r="B323" s="395" t="s">
        <v>390</v>
      </c>
      <c r="C323" s="222" t="s">
        <v>712</v>
      </c>
      <c r="D323" s="395" t="s">
        <v>390</v>
      </c>
      <c r="E323" s="222" t="s">
        <v>712</v>
      </c>
    </row>
    <row r="324" spans="2:5" ht="31.5" x14ac:dyDescent="0.25">
      <c r="B324" s="395"/>
      <c r="C324" s="222" t="s">
        <v>976</v>
      </c>
      <c r="D324" s="395"/>
      <c r="E324" s="222" t="s">
        <v>976</v>
      </c>
    </row>
    <row r="325" spans="2:5" ht="15.75" x14ac:dyDescent="0.25">
      <c r="B325" s="395"/>
      <c r="C325" s="222" t="s">
        <v>713</v>
      </c>
      <c r="D325" s="395"/>
      <c r="E325" s="222" t="s">
        <v>713</v>
      </c>
    </row>
    <row r="326" spans="2:5" ht="31.5" x14ac:dyDescent="0.25">
      <c r="B326" s="395"/>
      <c r="C326" s="222" t="s">
        <v>714</v>
      </c>
      <c r="D326" s="395"/>
      <c r="E326" s="222" t="s">
        <v>714</v>
      </c>
    </row>
    <row r="327" spans="2:5" ht="31.5" x14ac:dyDescent="0.25">
      <c r="B327" s="395"/>
      <c r="C327" s="222" t="s">
        <v>613</v>
      </c>
      <c r="D327" s="395"/>
      <c r="E327" s="222" t="s">
        <v>715</v>
      </c>
    </row>
    <row r="328" spans="2:5" ht="15.75" x14ac:dyDescent="0.25">
      <c r="B328" s="395"/>
      <c r="C328" s="222" t="s">
        <v>977</v>
      </c>
      <c r="D328" s="395"/>
      <c r="E328" s="222" t="s">
        <v>977</v>
      </c>
    </row>
    <row r="329" spans="2:5" ht="31.5" x14ac:dyDescent="0.25">
      <c r="B329" s="396" t="s">
        <v>401</v>
      </c>
      <c r="C329" s="222" t="s">
        <v>978</v>
      </c>
      <c r="D329" s="396" t="s">
        <v>401</v>
      </c>
      <c r="E329" s="222" t="s">
        <v>978</v>
      </c>
    </row>
    <row r="330" spans="2:5" ht="31.5" x14ac:dyDescent="0.25">
      <c r="B330" s="396"/>
      <c r="C330" s="222" t="s">
        <v>979</v>
      </c>
      <c r="D330" s="396"/>
      <c r="E330" s="222" t="s">
        <v>979</v>
      </c>
    </row>
    <row r="331" spans="2:5" ht="15.75" x14ac:dyDescent="0.25">
      <c r="B331" s="396"/>
      <c r="C331" s="222" t="s">
        <v>717</v>
      </c>
      <c r="D331" s="396"/>
      <c r="E331" s="222" t="s">
        <v>563</v>
      </c>
    </row>
    <row r="332" spans="2:5" ht="63" x14ac:dyDescent="0.25">
      <c r="B332" s="396"/>
      <c r="C332" s="222" t="s">
        <v>716</v>
      </c>
      <c r="D332" s="396"/>
      <c r="E332" s="222" t="s">
        <v>718</v>
      </c>
    </row>
    <row r="333" spans="2:5" ht="15.75" x14ac:dyDescent="0.25">
      <c r="B333" s="396"/>
      <c r="C333" s="222" t="s">
        <v>980</v>
      </c>
      <c r="D333" s="396"/>
      <c r="E333" s="222" t="s">
        <v>980</v>
      </c>
    </row>
    <row r="334" spans="2:5" ht="15.75" x14ac:dyDescent="0.25">
      <c r="B334" s="396"/>
      <c r="C334" s="222" t="s">
        <v>719</v>
      </c>
      <c r="D334" s="396"/>
      <c r="E334" s="222" t="s">
        <v>719</v>
      </c>
    </row>
    <row r="335" spans="2:5" ht="31.5" x14ac:dyDescent="0.25">
      <c r="B335" s="396"/>
      <c r="C335" s="222" t="s">
        <v>720</v>
      </c>
      <c r="D335" s="396"/>
      <c r="E335" s="222" t="s">
        <v>720</v>
      </c>
    </row>
    <row r="336" spans="2:5" x14ac:dyDescent="0.25">
      <c r="B336" s="223">
        <v>44782</v>
      </c>
      <c r="C336" s="14"/>
      <c r="D336" s="223">
        <v>44782</v>
      </c>
      <c r="E336" s="14"/>
    </row>
    <row r="339" spans="2:5" ht="15.75" x14ac:dyDescent="0.25">
      <c r="B339" s="399" t="s">
        <v>407</v>
      </c>
      <c r="C339" s="399"/>
      <c r="D339" s="394" t="s">
        <v>407</v>
      </c>
      <c r="E339" s="394"/>
    </row>
    <row r="340" spans="2:5" ht="15.75" x14ac:dyDescent="0.25">
      <c r="B340" s="225" t="s">
        <v>53</v>
      </c>
      <c r="C340" s="225" t="s">
        <v>955</v>
      </c>
      <c r="D340" s="244" t="s">
        <v>53</v>
      </c>
      <c r="E340" s="225" t="s">
        <v>833</v>
      </c>
    </row>
    <row r="341" spans="2:5" ht="31.5" x14ac:dyDescent="0.25">
      <c r="B341" s="221" t="s">
        <v>387</v>
      </c>
      <c r="C341" s="222" t="s">
        <v>834</v>
      </c>
      <c r="D341" s="245" t="s">
        <v>387</v>
      </c>
      <c r="E341" s="222" t="s">
        <v>834</v>
      </c>
    </row>
    <row r="342" spans="2:5" ht="31.5" x14ac:dyDescent="0.25">
      <c r="B342" s="221" t="s">
        <v>388</v>
      </c>
      <c r="C342" s="222" t="s">
        <v>393</v>
      </c>
      <c r="D342" s="245" t="s">
        <v>388</v>
      </c>
      <c r="E342" s="222" t="s">
        <v>393</v>
      </c>
    </row>
    <row r="343" spans="2:5" ht="31.5" x14ac:dyDescent="0.25">
      <c r="B343" s="395" t="s">
        <v>389</v>
      </c>
      <c r="C343" s="222" t="s">
        <v>395</v>
      </c>
      <c r="D343" s="401" t="s">
        <v>389</v>
      </c>
      <c r="E343" s="222" t="s">
        <v>835</v>
      </c>
    </row>
    <row r="344" spans="2:5" ht="15.75" x14ac:dyDescent="0.25">
      <c r="B344" s="395"/>
      <c r="C344" s="222" t="s">
        <v>492</v>
      </c>
      <c r="D344" s="401"/>
      <c r="E344" s="222" t="s">
        <v>836</v>
      </c>
    </row>
    <row r="345" spans="2:5" ht="15.75" x14ac:dyDescent="0.25">
      <c r="B345" s="395"/>
      <c r="C345" s="222" t="s">
        <v>863</v>
      </c>
      <c r="D345" s="401"/>
      <c r="E345" s="222" t="s">
        <v>411</v>
      </c>
    </row>
    <row r="346" spans="2:5" ht="31.5" x14ac:dyDescent="0.25">
      <c r="B346" s="395"/>
      <c r="C346" s="222" t="s">
        <v>864</v>
      </c>
      <c r="D346" s="401"/>
      <c r="E346" s="222" t="s">
        <v>837</v>
      </c>
    </row>
    <row r="347" spans="2:5" ht="15.75" x14ac:dyDescent="0.25">
      <c r="B347" s="395"/>
      <c r="C347" s="222" t="s">
        <v>412</v>
      </c>
      <c r="D347" s="401"/>
      <c r="E347" s="222" t="s">
        <v>412</v>
      </c>
    </row>
    <row r="348" spans="2:5" ht="47.25" x14ac:dyDescent="0.25">
      <c r="B348" s="395"/>
      <c r="C348" s="222" t="s">
        <v>493</v>
      </c>
      <c r="D348" s="401"/>
      <c r="E348" s="222" t="s">
        <v>838</v>
      </c>
    </row>
    <row r="349" spans="2:5" ht="31.5" x14ac:dyDescent="0.25">
      <c r="B349" s="395" t="s">
        <v>390</v>
      </c>
      <c r="C349" s="222" t="s">
        <v>495</v>
      </c>
      <c r="D349" s="401" t="s">
        <v>390</v>
      </c>
      <c r="E349" s="222" t="s">
        <v>839</v>
      </c>
    </row>
    <row r="350" spans="2:5" ht="47.25" x14ac:dyDescent="0.25">
      <c r="B350" s="395"/>
      <c r="C350" s="222" t="s">
        <v>956</v>
      </c>
      <c r="D350" s="401"/>
      <c r="E350" s="222" t="s">
        <v>981</v>
      </c>
    </row>
    <row r="351" spans="2:5" ht="31.5" x14ac:dyDescent="0.25">
      <c r="B351" s="395"/>
      <c r="C351" s="222" t="s">
        <v>865</v>
      </c>
      <c r="D351" s="401"/>
      <c r="E351" s="222" t="s">
        <v>840</v>
      </c>
    </row>
    <row r="352" spans="2:5" ht="31.5" x14ac:dyDescent="0.25">
      <c r="B352" s="395"/>
      <c r="C352" s="222" t="s">
        <v>497</v>
      </c>
      <c r="D352" s="401"/>
      <c r="E352" s="222" t="s">
        <v>904</v>
      </c>
    </row>
    <row r="353" spans="2:5" ht="31.5" x14ac:dyDescent="0.25">
      <c r="B353" s="395"/>
      <c r="C353" s="222" t="s">
        <v>866</v>
      </c>
      <c r="D353" s="401"/>
      <c r="E353" s="222" t="s">
        <v>841</v>
      </c>
    </row>
    <row r="354" spans="2:5" ht="31.5" x14ac:dyDescent="0.25">
      <c r="B354" s="395"/>
      <c r="C354" s="222" t="s">
        <v>867</v>
      </c>
      <c r="D354" s="401"/>
      <c r="E354" s="222" t="s">
        <v>842</v>
      </c>
    </row>
    <row r="355" spans="2:5" ht="31.5" x14ac:dyDescent="0.25">
      <c r="B355" s="396" t="s">
        <v>401</v>
      </c>
      <c r="C355" s="222" t="s">
        <v>868</v>
      </c>
      <c r="D355" s="400" t="s">
        <v>401</v>
      </c>
      <c r="E355" s="222" t="s">
        <v>843</v>
      </c>
    </row>
    <row r="356" spans="2:5" ht="68.25" customHeight="1" x14ac:dyDescent="0.25">
      <c r="B356" s="396"/>
      <c r="C356" s="222" t="s">
        <v>982</v>
      </c>
      <c r="D356" s="400"/>
      <c r="E356" s="222" t="s">
        <v>844</v>
      </c>
    </row>
    <row r="357" spans="2:5" ht="53.25" customHeight="1" x14ac:dyDescent="0.25">
      <c r="B357" s="396"/>
      <c r="C357" s="222" t="s">
        <v>869</v>
      </c>
      <c r="D357" s="400"/>
      <c r="E357" s="222" t="s">
        <v>845</v>
      </c>
    </row>
    <row r="358" spans="2:5" ht="33.75" customHeight="1" x14ac:dyDescent="0.25">
      <c r="B358" s="396"/>
      <c r="C358" s="222" t="s">
        <v>870</v>
      </c>
      <c r="D358" s="400"/>
      <c r="E358" s="222" t="s">
        <v>846</v>
      </c>
    </row>
    <row r="359" spans="2:5" ht="15.75" x14ac:dyDescent="0.25">
      <c r="B359" s="396"/>
      <c r="C359" s="222" t="s">
        <v>871</v>
      </c>
      <c r="D359" s="400"/>
      <c r="E359" s="222" t="s">
        <v>847</v>
      </c>
    </row>
    <row r="360" spans="2:5" ht="35.25" customHeight="1" x14ac:dyDescent="0.25">
      <c r="B360" s="396"/>
      <c r="C360" s="222" t="s">
        <v>872</v>
      </c>
      <c r="D360" s="400"/>
      <c r="E360" s="222" t="s">
        <v>848</v>
      </c>
    </row>
    <row r="361" spans="2:5" ht="19.5" customHeight="1" x14ac:dyDescent="0.25">
      <c r="B361" s="396"/>
      <c r="C361" s="222" t="s">
        <v>873</v>
      </c>
      <c r="D361" s="400"/>
      <c r="E361" s="222" t="s">
        <v>849</v>
      </c>
    </row>
    <row r="362" spans="2:5" x14ac:dyDescent="0.25">
      <c r="B362" s="223">
        <v>44789</v>
      </c>
      <c r="C362" s="14"/>
      <c r="D362" s="223">
        <v>44789</v>
      </c>
      <c r="E362" s="14"/>
    </row>
  </sheetData>
  <mergeCells count="66">
    <mergeCell ref="B251:B257"/>
    <mergeCell ref="B355:B361"/>
    <mergeCell ref="D355:D361"/>
    <mergeCell ref="B287:E287"/>
    <mergeCell ref="D317:D322"/>
    <mergeCell ref="D323:D328"/>
    <mergeCell ref="D329:D335"/>
    <mergeCell ref="B339:C339"/>
    <mergeCell ref="D339:E339"/>
    <mergeCell ref="B343:B348"/>
    <mergeCell ref="D343:D348"/>
    <mergeCell ref="B349:B354"/>
    <mergeCell ref="D349:D354"/>
    <mergeCell ref="B291:B296"/>
    <mergeCell ref="B271:B276"/>
    <mergeCell ref="D291:D296"/>
    <mergeCell ref="D297:D302"/>
    <mergeCell ref="D303:D309"/>
    <mergeCell ref="B277:B283"/>
    <mergeCell ref="B297:B302"/>
    <mergeCell ref="B303:B309"/>
    <mergeCell ref="B54:C54"/>
    <mergeCell ref="B3:C3"/>
    <mergeCell ref="B7:B12"/>
    <mergeCell ref="B13:B18"/>
    <mergeCell ref="B19:B25"/>
    <mergeCell ref="B32:B37"/>
    <mergeCell ref="B38:B43"/>
    <mergeCell ref="B44:B50"/>
    <mergeCell ref="B58:B63"/>
    <mergeCell ref="B64:B69"/>
    <mergeCell ref="B70:B76"/>
    <mergeCell ref="B83:B88"/>
    <mergeCell ref="B89:B94"/>
    <mergeCell ref="B265:B270"/>
    <mergeCell ref="B95:B101"/>
    <mergeCell ref="B79:C79"/>
    <mergeCell ref="B105:C105"/>
    <mergeCell ref="B157:C157"/>
    <mergeCell ref="B161:B166"/>
    <mergeCell ref="B109:B114"/>
    <mergeCell ref="B115:B120"/>
    <mergeCell ref="B121:B127"/>
    <mergeCell ref="B147:B153"/>
    <mergeCell ref="B213:B218"/>
    <mergeCell ref="B219:B224"/>
    <mergeCell ref="B225:B231"/>
    <mergeCell ref="B235:C235"/>
    <mergeCell ref="B239:B244"/>
    <mergeCell ref="B245:B250"/>
    <mergeCell ref="B313:E313"/>
    <mergeCell ref="B28:C28"/>
    <mergeCell ref="B317:B322"/>
    <mergeCell ref="B323:B328"/>
    <mergeCell ref="B329:B335"/>
    <mergeCell ref="B131:C131"/>
    <mergeCell ref="B135:B140"/>
    <mergeCell ref="B141:B146"/>
    <mergeCell ref="B183:C183"/>
    <mergeCell ref="B187:B192"/>
    <mergeCell ref="B193:B198"/>
    <mergeCell ref="B167:B172"/>
    <mergeCell ref="B173:B179"/>
    <mergeCell ref="B199:B205"/>
    <mergeCell ref="B209:C209"/>
    <mergeCell ref="B261:C26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V76"/>
  <sheetViews>
    <sheetView tabSelected="1" topLeftCell="B7" zoomScale="70" zoomScaleNormal="70" workbookViewId="0">
      <pane xSplit="2" ySplit="3" topLeftCell="D10" activePane="bottomRight" state="frozen"/>
      <selection activeCell="B7" sqref="B7"/>
      <selection pane="topRight" activeCell="D7" sqref="D7"/>
      <selection pane="bottomLeft" activeCell="B10" sqref="B10"/>
      <selection pane="bottomRight" activeCell="B10" sqref="B10:B16"/>
    </sheetView>
  </sheetViews>
  <sheetFormatPr baseColWidth="10" defaultColWidth="11.42578125" defaultRowHeight="15" x14ac:dyDescent="0.2"/>
  <cols>
    <col min="1" max="1" width="3" style="105" hidden="1" customWidth="1"/>
    <col min="2" max="2" width="11.5703125" style="16" customWidth="1"/>
    <col min="3" max="3" width="36.85546875" style="32" customWidth="1"/>
    <col min="4" max="4" width="31.7109375" style="32" customWidth="1"/>
    <col min="5" max="5" width="22.5703125" style="32" customWidth="1"/>
    <col min="6" max="6" width="19.140625" style="32" customWidth="1"/>
    <col min="7" max="7" width="12.42578125" style="32" customWidth="1"/>
    <col min="8" max="8" width="13.42578125" style="32" customWidth="1"/>
    <col min="9" max="9" width="8.5703125" style="32" customWidth="1"/>
    <col min="10" max="10" width="12.42578125" style="32" customWidth="1"/>
    <col min="11" max="11" width="12.28515625" style="32" customWidth="1"/>
    <col min="12" max="12" width="12.7109375" style="32" customWidth="1"/>
    <col min="13" max="13" width="53.42578125" style="9" customWidth="1"/>
    <col min="14" max="14" width="12" style="144" customWidth="1"/>
    <col min="15" max="15" width="11.5703125" style="144" customWidth="1"/>
    <col min="16" max="17" width="12.42578125" style="144" customWidth="1"/>
    <col min="18" max="18" width="17.140625" style="144" customWidth="1"/>
    <col min="19" max="19" width="12.42578125" style="144" customWidth="1"/>
    <col min="20" max="20" width="16.7109375" style="144" customWidth="1"/>
    <col min="21" max="21" width="12" style="144" customWidth="1"/>
    <col min="22" max="22" width="12.140625" style="144" customWidth="1"/>
    <col min="23" max="24" width="13.5703125" style="144" hidden="1" customWidth="1"/>
    <col min="25" max="25" width="14.5703125" style="144" customWidth="1"/>
    <col min="26" max="26" width="13.5703125" style="144" customWidth="1"/>
    <col min="27" max="27" width="9.140625" style="9" customWidth="1"/>
    <col min="28" max="28" width="13.5703125" style="144" customWidth="1"/>
    <col min="29" max="29" width="9.28515625" style="144" customWidth="1"/>
    <col min="30" max="36" width="13.5703125" style="9" customWidth="1"/>
    <col min="37" max="37" width="46.28515625" style="32" customWidth="1"/>
    <col min="38" max="38" width="31.5703125" style="105" customWidth="1"/>
    <col min="39" max="39" width="18" style="32" customWidth="1"/>
    <col min="40" max="40" width="18.140625" style="32" customWidth="1"/>
    <col min="41" max="42" width="24.7109375" style="16" customWidth="1"/>
    <col min="43" max="43" width="34" style="32" customWidth="1"/>
    <col min="44" max="44" width="22.85546875" style="32" customWidth="1"/>
    <col min="45" max="45" width="16.42578125" style="32" customWidth="1"/>
    <col min="46" max="46" width="16" style="32" customWidth="1"/>
    <col min="47" max="47" width="28.140625" style="32" customWidth="1"/>
    <col min="48" max="48" width="85.85546875" style="32" customWidth="1"/>
    <col min="49" max="16384" width="11.42578125" style="32"/>
  </cols>
  <sheetData>
    <row r="1" spans="1:47" s="102" customFormat="1" ht="40.5" customHeight="1" x14ac:dyDescent="0.3">
      <c r="A1" s="101"/>
      <c r="B1" s="381"/>
      <c r="C1" s="382"/>
      <c r="D1" s="349" t="s">
        <v>4</v>
      </c>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39" t="s">
        <v>10</v>
      </c>
      <c r="AS1" s="340"/>
      <c r="AT1" s="341"/>
    </row>
    <row r="2" spans="1:47" s="102" customFormat="1" ht="17.25" customHeight="1" thickBot="1" x14ac:dyDescent="0.35">
      <c r="A2" s="103"/>
      <c r="B2" s="383"/>
      <c r="C2" s="384"/>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6" t="s">
        <v>66</v>
      </c>
      <c r="AS2" s="347"/>
      <c r="AT2" s="348"/>
    </row>
    <row r="3" spans="1:47" s="102" customFormat="1" ht="17.25" customHeight="1" x14ac:dyDescent="0.25">
      <c r="A3" s="3"/>
      <c r="B3" s="383"/>
      <c r="C3" s="384"/>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100" t="s">
        <v>6</v>
      </c>
      <c r="AS3" s="342" t="s">
        <v>7</v>
      </c>
      <c r="AT3" s="343"/>
    </row>
    <row r="4" spans="1:47" s="102" customFormat="1" ht="20.25" customHeight="1" x14ac:dyDescent="0.25">
      <c r="A4" s="104"/>
      <c r="B4" s="385" t="s">
        <v>8</v>
      </c>
      <c r="C4" s="386"/>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579">
        <v>3</v>
      </c>
      <c r="AS4" s="344" t="s">
        <v>9</v>
      </c>
      <c r="AT4" s="345"/>
    </row>
    <row r="5" spans="1:47" ht="15.75" customHeight="1" x14ac:dyDescent="0.2"/>
    <row r="6" spans="1:47" ht="27.75" x14ac:dyDescent="0.2">
      <c r="B6" s="387" t="s">
        <v>364</v>
      </c>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5"/>
    </row>
    <row r="7" spans="1:47" ht="30" x14ac:dyDescent="0.2">
      <c r="B7" s="388" t="s">
        <v>54</v>
      </c>
      <c r="C7" s="388"/>
      <c r="D7" s="388"/>
      <c r="E7" s="371"/>
      <c r="F7" s="363" t="s">
        <v>211</v>
      </c>
      <c r="G7" s="364" t="s">
        <v>59</v>
      </c>
      <c r="H7" s="364"/>
      <c r="I7" s="364"/>
      <c r="J7" s="364"/>
      <c r="K7" s="364"/>
      <c r="L7" s="364"/>
      <c r="M7" s="108"/>
      <c r="N7" s="110"/>
      <c r="O7" s="110"/>
      <c r="P7" s="110"/>
      <c r="Q7" s="110"/>
      <c r="R7" s="110"/>
      <c r="S7" s="110"/>
      <c r="T7" s="110"/>
      <c r="U7" s="110"/>
      <c r="V7" s="110"/>
      <c r="W7" s="110"/>
      <c r="X7" s="110"/>
      <c r="Y7" s="110"/>
      <c r="Z7" s="110"/>
      <c r="AA7" s="108"/>
      <c r="AB7" s="110"/>
      <c r="AC7" s="110"/>
      <c r="AD7" s="108"/>
      <c r="AE7" s="108"/>
      <c r="AF7" s="108"/>
      <c r="AG7" s="108"/>
      <c r="AH7" s="108"/>
      <c r="AI7" s="108"/>
      <c r="AJ7" s="108"/>
      <c r="AK7" s="211"/>
      <c r="AL7" s="212"/>
      <c r="AM7" s="211"/>
      <c r="AN7" s="211"/>
      <c r="AO7" s="108"/>
      <c r="AP7" s="108"/>
      <c r="AQ7" s="108"/>
      <c r="AR7" s="108" t="s">
        <v>386</v>
      </c>
      <c r="AS7" s="108"/>
      <c r="AT7" s="109"/>
      <c r="AU7" s="5"/>
    </row>
    <row r="8" spans="1:47" x14ac:dyDescent="0.2">
      <c r="B8" s="367" t="s">
        <v>53</v>
      </c>
      <c r="C8" s="369" t="s">
        <v>56</v>
      </c>
      <c r="D8" s="369" t="s">
        <v>0</v>
      </c>
      <c r="E8" s="369" t="s">
        <v>58</v>
      </c>
      <c r="F8" s="363"/>
      <c r="G8" s="364"/>
      <c r="H8" s="364"/>
      <c r="I8" s="364"/>
      <c r="J8" s="364"/>
      <c r="K8" s="364"/>
      <c r="L8" s="364"/>
      <c r="M8" s="371" t="s">
        <v>199</v>
      </c>
      <c r="N8" s="389" t="s">
        <v>200</v>
      </c>
      <c r="O8" s="389"/>
      <c r="P8" s="389" t="s">
        <v>201</v>
      </c>
      <c r="Q8" s="389"/>
      <c r="R8" s="389"/>
      <c r="S8" s="389"/>
      <c r="T8" s="389"/>
      <c r="U8" s="389"/>
      <c r="V8" s="389"/>
      <c r="W8" s="156"/>
      <c r="X8" s="156"/>
      <c r="Y8" s="435" t="s">
        <v>983</v>
      </c>
      <c r="Z8" s="358" t="s">
        <v>984</v>
      </c>
      <c r="AA8" s="358" t="s">
        <v>985</v>
      </c>
      <c r="AB8" s="358" t="s">
        <v>986</v>
      </c>
      <c r="AC8" s="358" t="s">
        <v>987</v>
      </c>
      <c r="AD8" s="358" t="s">
        <v>988</v>
      </c>
      <c r="AE8" s="358" t="s">
        <v>989</v>
      </c>
      <c r="AF8" s="358" t="s">
        <v>990</v>
      </c>
      <c r="AG8" s="358" t="s">
        <v>991</v>
      </c>
      <c r="AH8" s="358" t="s">
        <v>992</v>
      </c>
      <c r="AI8" s="358" t="s">
        <v>993</v>
      </c>
      <c r="AJ8" s="358" t="s">
        <v>210</v>
      </c>
      <c r="AK8" s="372" t="s">
        <v>55</v>
      </c>
      <c r="AL8" s="373"/>
      <c r="AM8" s="373"/>
      <c r="AN8" s="373"/>
      <c r="AO8" s="373"/>
      <c r="AP8" s="374"/>
      <c r="AQ8" s="390" t="s">
        <v>361</v>
      </c>
      <c r="AR8" s="391"/>
      <c r="AS8" s="392"/>
      <c r="AT8" s="214"/>
      <c r="AU8" s="106"/>
    </row>
    <row r="9" spans="1:47" ht="125.45" customHeight="1" x14ac:dyDescent="0.2">
      <c r="B9" s="368"/>
      <c r="C9" s="370"/>
      <c r="D9" s="370"/>
      <c r="E9" s="370"/>
      <c r="F9" s="363"/>
      <c r="G9" s="110" t="s">
        <v>196</v>
      </c>
      <c r="H9" s="115" t="s">
        <v>2</v>
      </c>
      <c r="I9" s="295" t="s">
        <v>197</v>
      </c>
      <c r="J9" s="115" t="s">
        <v>3</v>
      </c>
      <c r="K9" s="115" t="s">
        <v>197</v>
      </c>
      <c r="L9" s="115" t="s">
        <v>198</v>
      </c>
      <c r="M9" s="437"/>
      <c r="N9" s="269" t="s">
        <v>2</v>
      </c>
      <c r="O9" s="269" t="s">
        <v>3</v>
      </c>
      <c r="P9" s="269" t="s">
        <v>138</v>
      </c>
      <c r="Q9" s="269" t="s">
        <v>218</v>
      </c>
      <c r="R9" s="269" t="s">
        <v>202</v>
      </c>
      <c r="S9" s="269" t="s">
        <v>203</v>
      </c>
      <c r="T9" s="269" t="s">
        <v>239</v>
      </c>
      <c r="U9" s="269" t="s">
        <v>204</v>
      </c>
      <c r="V9" s="269" t="s">
        <v>205</v>
      </c>
      <c r="W9" s="242" t="s">
        <v>240</v>
      </c>
      <c r="X9" s="242" t="s">
        <v>832</v>
      </c>
      <c r="Y9" s="435"/>
      <c r="Z9" s="358"/>
      <c r="AA9" s="358"/>
      <c r="AB9" s="358"/>
      <c r="AC9" s="358"/>
      <c r="AD9" s="358"/>
      <c r="AE9" s="358"/>
      <c r="AF9" s="358"/>
      <c r="AG9" s="358"/>
      <c r="AH9" s="358"/>
      <c r="AI9" s="358"/>
      <c r="AJ9" s="358"/>
      <c r="AK9" s="216" t="s">
        <v>152</v>
      </c>
      <c r="AL9" s="216" t="s">
        <v>151</v>
      </c>
      <c r="AM9" s="216" t="s">
        <v>57</v>
      </c>
      <c r="AN9" s="216" t="s">
        <v>62</v>
      </c>
      <c r="AO9" s="216" t="s">
        <v>5</v>
      </c>
      <c r="AP9" s="216" t="s">
        <v>359</v>
      </c>
      <c r="AQ9" s="217" t="s">
        <v>154</v>
      </c>
      <c r="AR9" s="217" t="s">
        <v>155</v>
      </c>
      <c r="AS9" s="217" t="s">
        <v>360</v>
      </c>
      <c r="AT9" s="215"/>
      <c r="AU9" s="107"/>
    </row>
    <row r="10" spans="1:47" s="16" customFormat="1" ht="96" customHeight="1" x14ac:dyDescent="0.2">
      <c r="A10" s="218"/>
      <c r="B10" s="438" t="s">
        <v>391</v>
      </c>
      <c r="C10" s="328" t="s">
        <v>375</v>
      </c>
      <c r="D10" s="412" t="s">
        <v>376</v>
      </c>
      <c r="E10" s="328" t="s">
        <v>377</v>
      </c>
      <c r="F10" s="328" t="s">
        <v>213</v>
      </c>
      <c r="G10" s="328">
        <v>4</v>
      </c>
      <c r="H10" s="328" t="str">
        <f>+(IF(G10&lt;=4, "Muy Baja",IF(G10&lt;=12,"Baja",IF(G10&lt;=365,"Media",IF(G10&lt;=1500,"Alta",IF(G10&gt;1500,"Muy Alta"))))))</f>
        <v>Muy Baja</v>
      </c>
      <c r="I10" s="337">
        <f>IF(H10="Muy Baja",20%,IF(H10="Baja",40%,IF(H10="Media",60%,IF(H10="Alta",80%,IF(H10="Muy Alta",100%,0)))))</f>
        <v>0.2</v>
      </c>
      <c r="J10" s="328" t="s">
        <v>19</v>
      </c>
      <c r="K10" s="337">
        <f>IF(J10="Leve",20%,IF(J10="Menor",40%,IF(J10="Moderado",60%,IF(J10="Mayor",80%,IF(J10="Catastrófico",100%,0)))))</f>
        <v>0.6</v>
      </c>
      <c r="L10" s="436" t="str">
        <f>+IF(AND(H10="Muy Baja",J10="Leve"),"Bajo",IF(AND(H10="Baja",J10="Leve"),"Bajo",IF(AND(H10="Media",J10="Leve"),"Moderado",IF(AND(H10="Alta",J10="Leve"),"Moderado",IF(AND(H10="Muy Alta",J10="Leve"),"Alto",IF(AND(H10="Muy Baja",J10="Menor"),"Bajo",IF(AND(H10="Baja",J10="Menor"),"Moderado",IF(AND(H10="Media",J10="Menor"),"Moderado",IF(AND(H10="Alta",J10="Menor"),"Moderado",IF(AND(H10="Muy Alta",J10="Menor"),"Alto",IF(AND(H10="Muy Baja",J10="Moderado"),"Moderado",IF(AND(H10="Baja",J10="Moderado"),"Moderado",IF(AND(H10="Media",J10="Moderado"),"Moderado",IF(AND(H10="Alta",J10="Moderado"),"Alto",IF(AND(H10="Muy Alta",J10="Moderado"),"Alto",IF(AND(H10="Muy Baja",J10="Mayor"),"Alto",IF(AND(H10="Baja",J10="Mayor"),"Alto",IF(AND(H10="Media",J10="Mayor"),"Alto",IF(AND(H10="Alta",J10="Mayor"),"Alto",IF(AND(H10="Muy Alta",J10="Mayor"),"Alto",IF(AND(H10="Muy Baja",J10="Catastrófico"),"Extremo",IF(AND(H10="Baja",J10="Catastrófico"),"Extremo",IF(AND(H10="Media",J10="Catastrófico"),"Extremo",IF(AND(H10="Alta",J10="Catastrófico"),"Extremo",IF(AND(H10="Muy Alta",J10="Catastrófico"),"Extremo")))))))))))))))))))))))))</f>
        <v>Moderado</v>
      </c>
      <c r="M10" s="580" t="s">
        <v>654</v>
      </c>
      <c r="N10" s="219" t="s">
        <v>40</v>
      </c>
      <c r="O10" s="261"/>
      <c r="P10" s="261" t="s">
        <v>139</v>
      </c>
      <c r="Q10" s="272">
        <f t="shared" ref="Q10:Q21" si="0">IF(P10="Preventivo",25%,IF(P10="Detectivo",15%,IF(P10="Correctivo",10%)))</f>
        <v>0.25</v>
      </c>
      <c r="R10" s="261" t="s">
        <v>181</v>
      </c>
      <c r="S10" s="272">
        <f t="shared" ref="S10:S21" si="1">IF(R10="Automático",25%,IF(R10="Manual",15%))</f>
        <v>0.15</v>
      </c>
      <c r="T10" s="261" t="s">
        <v>182</v>
      </c>
      <c r="U10" s="261" t="s">
        <v>185</v>
      </c>
      <c r="V10" s="261" t="s">
        <v>186</v>
      </c>
      <c r="W10" s="251">
        <f>+Q10+S10</f>
        <v>0.4</v>
      </c>
      <c r="X10" s="252">
        <f>+I10*W10</f>
        <v>8.0000000000000016E-2</v>
      </c>
      <c r="Y10" s="253">
        <f>+I10-X10</f>
        <v>0.12</v>
      </c>
      <c r="Z10" s="328" t="str">
        <f>+(IF(Y12&lt;=20%, "Muy Baja",IF(Y12&lt;=40%,"Baja",IF(Y12&lt;=40%,"Media",IF(Y12&lt;=60%,"Alta",IF(Y12&gt;80%,"Muy Alta"))))))</f>
        <v>Muy Baja</v>
      </c>
      <c r="AA10" s="415">
        <f>+Y12</f>
        <v>5.04E-2</v>
      </c>
      <c r="AB10" s="328" t="str">
        <f>+J10</f>
        <v>Moderado</v>
      </c>
      <c r="AC10" s="416">
        <f>+K10</f>
        <v>0.6</v>
      </c>
      <c r="AD10" s="328" t="str">
        <f>+IF(AND(H10="Muy Baja",J10="Leve"),"Bajo",IF(AND(H10="Baja",J10="Leve"),"Bajo",IF(AND(H10="Media",J10="Leve"),"Moderado",IF(AND(H10="Alta",J10="Leve"),"Moderado",IF(AND(H10="Muy Alta",J10="Leve"),"Alto",IF(AND(H10="Muy Baja",J10="Menor"),"Bajo",IF(AND(H10="Baja",J10="Menor"),"Moderado",IF(AND(H10="Media",J10="Menor"),"Moderado",IF(AND(H10="Alta",J10="Menor"),"Moderado",IF(AND(H10="Muy Alta",J10="Menor"),"Alto",IF(AND(H10="Muy Baja",J10="Moderado"),"Moderado",IF(AND(H10="Baja",J10="Moderado"),"Moderado",IF(AND(H10="Media",J10="Moderado"),"Moderado",IF(AND(H10="Alta",J10="Moderado"),"Alto",IF(AND(H10="Muy Alta",J10="Moderado"),"Alto",IF(AND(H10="Muy Baja",J10="Mayor"),"Alto",IF(AND(H10="Baja",J10="Mayor"),"Alto",IF(AND(H10="Media",J10="Mayor"),"Alto",IF(AND(H10="Alta",J10="Mayor"),"Alto",IF(AND(H10="Muy Alta",J10="Mayor"),"Alto",IF(AND(H10="Muy Baja",J10="Catastrófico"),"Extremo",IF(AND(H10="Baja",J10="Catastrófico"),"Extremo",IF(AND(H10="Media",J10="Catastrófico"),"Extremo",IF(AND(H10="Alta",J10="Catastrófico"),"Extremo",IF(AND(H10="Muy Alta",J10="Catastrófico"),"Extremo")))))))))))))))))))))))))</f>
        <v>Moderado</v>
      </c>
      <c r="AE10" s="328" t="str">
        <f>+Z10</f>
        <v>Muy Baja</v>
      </c>
      <c r="AF10" s="357">
        <f>+AA10</f>
        <v>5.04E-2</v>
      </c>
      <c r="AG10" s="313" t="str">
        <f>+AB10</f>
        <v>Moderado</v>
      </c>
      <c r="AH10" s="353">
        <f>+AC10</f>
        <v>0.6</v>
      </c>
      <c r="AI10" s="313" t="str">
        <f>+AD10</f>
        <v>Moderado</v>
      </c>
      <c r="AJ10" s="328" t="s">
        <v>348</v>
      </c>
      <c r="AK10" s="428" t="s">
        <v>658</v>
      </c>
      <c r="AL10" s="428" t="s">
        <v>653</v>
      </c>
      <c r="AM10" s="296" t="s">
        <v>379</v>
      </c>
      <c r="AN10" s="430" t="s">
        <v>378</v>
      </c>
      <c r="AO10" s="296" t="s">
        <v>63</v>
      </c>
      <c r="AP10" s="296" t="s">
        <v>937</v>
      </c>
      <c r="AQ10" s="350"/>
      <c r="AR10" s="350"/>
      <c r="AS10" s="350"/>
      <c r="AT10" s="352"/>
      <c r="AU10" s="31"/>
    </row>
    <row r="11" spans="1:47" s="16" customFormat="1" ht="131.25" customHeight="1" x14ac:dyDescent="0.2">
      <c r="A11" s="218"/>
      <c r="B11" s="439"/>
      <c r="C11" s="313"/>
      <c r="D11" s="413"/>
      <c r="E11" s="313"/>
      <c r="F11" s="313"/>
      <c r="G11" s="313"/>
      <c r="H11" s="313"/>
      <c r="I11" s="314"/>
      <c r="J11" s="313"/>
      <c r="K11" s="314"/>
      <c r="L11" s="436"/>
      <c r="M11" s="580" t="s">
        <v>887</v>
      </c>
      <c r="N11" s="220" t="s">
        <v>40</v>
      </c>
      <c r="O11" s="258"/>
      <c r="P11" s="258" t="s">
        <v>139</v>
      </c>
      <c r="Q11" s="267">
        <f t="shared" si="0"/>
        <v>0.25</v>
      </c>
      <c r="R11" s="258" t="s">
        <v>181</v>
      </c>
      <c r="S11" s="267">
        <f t="shared" si="1"/>
        <v>0.15</v>
      </c>
      <c r="T11" s="258" t="s">
        <v>182</v>
      </c>
      <c r="U11" s="258" t="s">
        <v>184</v>
      </c>
      <c r="V11" s="258" t="s">
        <v>186</v>
      </c>
      <c r="W11" s="248">
        <f t="shared" ref="W11:W21" si="2">+Q11+S11</f>
        <v>0.4</v>
      </c>
      <c r="X11" s="249">
        <f>+Y10*W11</f>
        <v>4.8000000000000001E-2</v>
      </c>
      <c r="Y11" s="254">
        <f>+Y10-X11</f>
        <v>7.1999999999999995E-2</v>
      </c>
      <c r="Z11" s="313"/>
      <c r="AA11" s="357"/>
      <c r="AB11" s="313"/>
      <c r="AC11" s="353"/>
      <c r="AD11" s="313"/>
      <c r="AE11" s="313"/>
      <c r="AF11" s="357"/>
      <c r="AG11" s="313"/>
      <c r="AH11" s="353"/>
      <c r="AI11" s="313"/>
      <c r="AJ11" s="313"/>
      <c r="AK11" s="429"/>
      <c r="AL11" s="429"/>
      <c r="AM11" s="298"/>
      <c r="AN11" s="431"/>
      <c r="AO11" s="297"/>
      <c r="AP11" s="297"/>
      <c r="AQ11" s="350"/>
      <c r="AR11" s="351"/>
      <c r="AS11" s="351"/>
      <c r="AT11" s="352"/>
      <c r="AU11" s="31"/>
    </row>
    <row r="12" spans="1:47" s="16" customFormat="1" ht="162.75" customHeight="1" x14ac:dyDescent="0.2">
      <c r="A12" s="218"/>
      <c r="B12" s="439"/>
      <c r="C12" s="329"/>
      <c r="D12" s="413"/>
      <c r="E12" s="313"/>
      <c r="F12" s="313"/>
      <c r="G12" s="313"/>
      <c r="H12" s="329"/>
      <c r="I12" s="314"/>
      <c r="J12" s="329"/>
      <c r="K12" s="314"/>
      <c r="L12" s="436"/>
      <c r="M12" s="580" t="s">
        <v>655</v>
      </c>
      <c r="N12" s="258" t="s">
        <v>40</v>
      </c>
      <c r="O12" s="258"/>
      <c r="P12" s="258" t="s">
        <v>140</v>
      </c>
      <c r="Q12" s="267">
        <f t="shared" si="0"/>
        <v>0.15</v>
      </c>
      <c r="R12" s="258" t="s">
        <v>181</v>
      </c>
      <c r="S12" s="267">
        <f t="shared" si="1"/>
        <v>0.15</v>
      </c>
      <c r="T12" s="258" t="s">
        <v>182</v>
      </c>
      <c r="U12" s="258" t="s">
        <v>184</v>
      </c>
      <c r="V12" s="258" t="s">
        <v>186</v>
      </c>
      <c r="W12" s="248">
        <f t="shared" si="2"/>
        <v>0.3</v>
      </c>
      <c r="X12" s="249">
        <f>+Y11*W12</f>
        <v>2.1599999999999998E-2</v>
      </c>
      <c r="Y12" s="250">
        <f>+Y11-X12</f>
        <v>5.04E-2</v>
      </c>
      <c r="Z12" s="313"/>
      <c r="AA12" s="357"/>
      <c r="AB12" s="313"/>
      <c r="AC12" s="353"/>
      <c r="AD12" s="313"/>
      <c r="AE12" s="329"/>
      <c r="AF12" s="357"/>
      <c r="AG12" s="313"/>
      <c r="AH12" s="353"/>
      <c r="AI12" s="313"/>
      <c r="AJ12" s="313"/>
      <c r="AK12" s="246" t="s">
        <v>889</v>
      </c>
      <c r="AL12" s="290" t="s">
        <v>890</v>
      </c>
      <c r="AM12" s="264" t="s">
        <v>379</v>
      </c>
      <c r="AN12" s="287" t="s">
        <v>380</v>
      </c>
      <c r="AO12" s="297"/>
      <c r="AP12" s="298"/>
      <c r="AQ12" s="350"/>
      <c r="AR12" s="351"/>
      <c r="AS12" s="351"/>
      <c r="AT12" s="352"/>
      <c r="AU12" s="31"/>
    </row>
    <row r="13" spans="1:47" s="16" customFormat="1" ht="93.75" customHeight="1" x14ac:dyDescent="0.2">
      <c r="A13" s="218"/>
      <c r="B13" s="439"/>
      <c r="C13" s="328" t="s">
        <v>382</v>
      </c>
      <c r="D13" s="412" t="s">
        <v>381</v>
      </c>
      <c r="E13" s="328" t="s">
        <v>377</v>
      </c>
      <c r="F13" s="328" t="s">
        <v>213</v>
      </c>
      <c r="G13" s="328">
        <v>51</v>
      </c>
      <c r="H13" s="300" t="str">
        <f>+(IF(G13&lt;=4, "Muy Baja",IF(G13&lt;=12,"Baja",IF(G13&lt;=365,"Media",IF(G13&lt;=1500,"Alta",IF(G13&gt;1500,"Muy Alta"))))))</f>
        <v>Media</v>
      </c>
      <c r="I13" s="337">
        <f>IF(H13="Muy Baja",20%,IF(H13="Baja",40%,IF(H13="Media",60%,IF(H13="Alta",80%,IF(H13="Muy Alta",100%,0)))))</f>
        <v>0.6</v>
      </c>
      <c r="J13" s="313" t="s">
        <v>19</v>
      </c>
      <c r="K13" s="337">
        <f>IF(J13="Leve",20%,IF(J13="Menor",40%,IF(J13="Moderado",60%,IF(J13="Mayor",80%,IF(J13="Catastrófico",100%,0)))))</f>
        <v>0.6</v>
      </c>
      <c r="L13" s="300" t="str">
        <f>+IF(AND(H13="Muy Baja",J13="Leve"),"Bajo",IF(AND(H13="Baja",J13="Leve"),"Bajo",IF(AND(H13="Media",J13="Leve"),"Moderado",IF(AND(H13="Alta",J13="Leve"),"Moderado",IF(AND(H13="Muy Alta",J13="Leve"),"Alto",IF(AND(H13="Muy Baja",J13="Menor"),"Bajo",IF(AND(H13="Baja",J13="Menor"),"Moderado",IF(AND(H13="Media",J13="Menor"),"Moderado",IF(AND(H13="Alta",J13="Menor"),"Moderado",IF(AND(H13="Muy Alta",J13="Menor"),"Alto",IF(AND(H13="Muy Baja",J13="Moderado"),"Moderado",IF(AND(H13="Baja",J13="Moderado"),"Moderado",IF(AND(H13="Media",J13="Moderado"),"Moderado",IF(AND(H13="Alta",J13="Moderado"),"Alto",IF(AND(H13="Muy Alta",J13="Moderado"),"Alto",IF(AND(H13="Muy Baja",J13="Mayor"),"Alto",IF(AND(H13="Baja",J13="Mayor"),"Alto",IF(AND(H13="Media",J13="Mayor"),"Alto",IF(AND(H13="Alta",J13="Mayor"),"Alto",IF(AND(H13="Muy Alta",J13="Mayor"),"Alto",IF(AND(H13="Muy Baja",J13="Catastrófico"),"Extremo",IF(AND(H13="Baja",J13="Catastrófico"),"Extremo",IF(AND(H13="Media",J13="Catastrófico"),"Extremo",IF(AND(H13="Alta",J13="Catastrófico"),"Extremo",IF(AND(H13="Muy Alta",J13="Catastrófico"),"Extremo")))))))))))))))))))))))))</f>
        <v>Moderado</v>
      </c>
      <c r="M13" s="580" t="s">
        <v>660</v>
      </c>
      <c r="N13" s="258" t="s">
        <v>40</v>
      </c>
      <c r="O13" s="258"/>
      <c r="P13" s="258" t="s">
        <v>139</v>
      </c>
      <c r="Q13" s="267">
        <f t="shared" si="0"/>
        <v>0.25</v>
      </c>
      <c r="R13" s="258" t="s">
        <v>181</v>
      </c>
      <c r="S13" s="267">
        <f t="shared" si="1"/>
        <v>0.15</v>
      </c>
      <c r="T13" s="261" t="s">
        <v>182</v>
      </c>
      <c r="U13" s="261" t="s">
        <v>184</v>
      </c>
      <c r="V13" s="261" t="s">
        <v>186</v>
      </c>
      <c r="W13" s="251">
        <f t="shared" si="2"/>
        <v>0.4</v>
      </c>
      <c r="X13" s="252">
        <f>+I13*W13</f>
        <v>0.24</v>
      </c>
      <c r="Y13" s="253">
        <f>+I13-X13</f>
        <v>0.36</v>
      </c>
      <c r="Z13" s="328" t="str">
        <f>+(IF(Y14&lt;=20%, "Muy Baja",IF(Y14&lt;=40%,"Baja",IF(Y14&lt;=40%,"Media",IF(Y14&lt;=60%,"Alta",IF(Y14&gt;80%,"Muy Alta"))))))</f>
        <v>Baja</v>
      </c>
      <c r="AA13" s="415">
        <f>+Y14</f>
        <v>0.252</v>
      </c>
      <c r="AB13" s="328" t="str">
        <f>+J13</f>
        <v>Moderado</v>
      </c>
      <c r="AC13" s="416">
        <f>+K13</f>
        <v>0.6</v>
      </c>
      <c r="AD13" s="328" t="str">
        <f>+IF(AND(H13="Muy Baja",J13="Leve"),"Bajo",IF(AND(H13="Baja",J13="Leve"),"Bajo",IF(AND(H13="Media",J13="Leve"),"Moderado",IF(AND(H13="Alta",J13="Leve"),"Moderado",IF(AND(H13="Muy Alta",J13="Leve"),"Alto",IF(AND(H13="Muy Baja",J13="Menor"),"Bajo",IF(AND(H13="Baja",J13="Menor"),"Moderado",IF(AND(H13="Media",J13="Menor"),"Moderado",IF(AND(H13="Alta",J13="Menor"),"Moderado",IF(AND(H13="Muy Alta",J13="Menor"),"Alto",IF(AND(H13="Muy Baja",J13="Moderado"),"Moderado",IF(AND(H13="Baja",J13="Moderado"),"Moderado",IF(AND(H13="Media",J13="Moderado"),"Moderado",IF(AND(H13="Alta",J13="Moderado"),"Alto",IF(AND(H13="Muy Alta",J13="Moderado"),"Alto",IF(AND(H13="Muy Baja",J13="Mayor"),"Alto",IF(AND(H13="Baja",J13="Mayor"),"Alto",IF(AND(H13="Media",J13="Mayor"),"Alto",IF(AND(H13="Alta",J13="Mayor"),"Alto",IF(AND(H13="Muy Alta",J13="Mayor"),"Alto",IF(AND(H13="Muy Baja",J13="Catastrófico"),"Extremo",IF(AND(H13="Baja",J13="Catastrófico"),"Extremo",IF(AND(H13="Media",J13="Catastrófico"),"Extremo",IF(AND(H13="Alta",J13="Catastrófico"),"Extremo",IF(AND(H13="Muy Alta",J13="Catastrófico"),"Extremo")))))))))))))))))))))))))</f>
        <v>Moderado</v>
      </c>
      <c r="AE13" s="328" t="str">
        <f>+Z13</f>
        <v>Baja</v>
      </c>
      <c r="AF13" s="426">
        <f>+AA13</f>
        <v>0.252</v>
      </c>
      <c r="AG13" s="300" t="str">
        <f>+AB13</f>
        <v>Moderado</v>
      </c>
      <c r="AH13" s="419">
        <f>+AC13</f>
        <v>0.6</v>
      </c>
      <c r="AI13" s="300" t="str">
        <f>+AD13</f>
        <v>Moderado</v>
      </c>
      <c r="AJ13" s="300" t="s">
        <v>348</v>
      </c>
      <c r="AK13" s="433" t="s">
        <v>657</v>
      </c>
      <c r="AL13" s="409" t="s">
        <v>656</v>
      </c>
      <c r="AM13" s="296" t="s">
        <v>379</v>
      </c>
      <c r="AN13" s="430" t="s">
        <v>378</v>
      </c>
      <c r="AO13" s="296" t="s">
        <v>63</v>
      </c>
      <c r="AP13" s="296" t="s">
        <v>383</v>
      </c>
      <c r="AQ13" s="350"/>
      <c r="AR13" s="350"/>
      <c r="AS13" s="350"/>
      <c r="AT13" s="352"/>
      <c r="AU13" s="31"/>
    </row>
    <row r="14" spans="1:47" s="16" customFormat="1" ht="81" customHeight="1" x14ac:dyDescent="0.2">
      <c r="A14" s="218"/>
      <c r="B14" s="439"/>
      <c r="C14" s="313"/>
      <c r="D14" s="413"/>
      <c r="E14" s="313"/>
      <c r="F14" s="313"/>
      <c r="G14" s="313"/>
      <c r="H14" s="300"/>
      <c r="I14" s="314"/>
      <c r="J14" s="313"/>
      <c r="K14" s="314"/>
      <c r="L14" s="300"/>
      <c r="M14" s="581" t="s">
        <v>659</v>
      </c>
      <c r="N14" s="258" t="s">
        <v>40</v>
      </c>
      <c r="O14" s="258"/>
      <c r="P14" s="258" t="s">
        <v>140</v>
      </c>
      <c r="Q14" s="267">
        <f t="shared" si="0"/>
        <v>0.15</v>
      </c>
      <c r="R14" s="258" t="s">
        <v>181</v>
      </c>
      <c r="S14" s="267">
        <f t="shared" si="1"/>
        <v>0.15</v>
      </c>
      <c r="T14" s="258" t="s">
        <v>182</v>
      </c>
      <c r="U14" s="258" t="s">
        <v>184</v>
      </c>
      <c r="V14" s="258" t="s">
        <v>186</v>
      </c>
      <c r="W14" s="248">
        <f t="shared" si="2"/>
        <v>0.3</v>
      </c>
      <c r="X14" s="249">
        <f>+Y13*W14</f>
        <v>0.108</v>
      </c>
      <c r="Y14" s="250">
        <f>+Y13-X14</f>
        <v>0.252</v>
      </c>
      <c r="Z14" s="313"/>
      <c r="AA14" s="357"/>
      <c r="AB14" s="313"/>
      <c r="AC14" s="353"/>
      <c r="AD14" s="313"/>
      <c r="AE14" s="313"/>
      <c r="AF14" s="426"/>
      <c r="AG14" s="300"/>
      <c r="AH14" s="419"/>
      <c r="AI14" s="300"/>
      <c r="AJ14" s="300"/>
      <c r="AK14" s="433"/>
      <c r="AL14" s="411"/>
      <c r="AM14" s="298"/>
      <c r="AN14" s="431"/>
      <c r="AO14" s="297"/>
      <c r="AP14" s="297"/>
      <c r="AQ14" s="350"/>
      <c r="AR14" s="351"/>
      <c r="AS14" s="351"/>
      <c r="AT14" s="352"/>
      <c r="AU14" s="31"/>
    </row>
    <row r="15" spans="1:47" s="16" customFormat="1" ht="100.5" customHeight="1" x14ac:dyDescent="0.2">
      <c r="A15" s="218"/>
      <c r="B15" s="439"/>
      <c r="C15" s="421" t="s">
        <v>385</v>
      </c>
      <c r="D15" s="412" t="s">
        <v>384</v>
      </c>
      <c r="E15" s="318" t="s">
        <v>427</v>
      </c>
      <c r="F15" s="304" t="s">
        <v>213</v>
      </c>
      <c r="G15" s="304">
        <v>4</v>
      </c>
      <c r="H15" s="328" t="str">
        <f>+(IF(G15&lt;=4, "Muy Baja",IF(G15&lt;=12,"Baja",IF(G15&lt;=365,"Media",IF(G15&lt;=1500,"Alta",IF(G15&gt;1500,"Muy Alta"))))))</f>
        <v>Muy Baja</v>
      </c>
      <c r="I15" s="337">
        <f>IF(H15="Muy Baja",20%,IF(H15="Baja",40%,IF(H15="Media",60%,IF(H15="Alta",80%,IF(H15="Muy Alta",100%,0)))))</f>
        <v>0.2</v>
      </c>
      <c r="J15" s="300" t="s">
        <v>19</v>
      </c>
      <c r="K15" s="337">
        <f>IF(J15="Leve",20%,IF(J15="Menor",40%,IF(J15="Moderado",60%,IF(J15="Mayor",80%,IF(J15="Catastrófico",100%,0)))))</f>
        <v>0.6</v>
      </c>
      <c r="L15" s="434" t="str">
        <f>+IF(AND(H15="Muy Baja",J15="Leve"),"Bajo",IF(AND(H15="Baja",J15="Leve"),"Bajo",IF(AND(H15="Media",J15="Leve"),"Moderado",IF(AND(H15="Alta",J15="Leve"),"Moderado",IF(AND(H15="Muy Alta",J15="Leve"),"Alto",IF(AND(H15="Muy Baja",J15="Menor"),"Bajo",IF(AND(H15="Baja",J15="Menor"),"Moderado",IF(AND(H15="Media",J15="Menor"),"Moderado",IF(AND(H15="Alta",J15="Menor"),"Moderado",IF(AND(H15="Muy Alta",J15="Menor"),"Alto",IF(AND(H15="Muy Baja",J15="Moderado"),"Moderado",IF(AND(H15="Baja",J15="Moderado"),"Moderado",IF(AND(H15="Media",J15="Moderado"),"Moderado",IF(AND(H15="Alta",J15="Moderado"),"Alto",IF(AND(H15="Muy Alta",J15="Moderado"),"Alto",IF(AND(H15="Muy Baja",J15="Mayor"),"Alto",IF(AND(H15="Baja",J15="Mayor"),"Alto",IF(AND(H15="Media",J15="Mayor"),"Alto",IF(AND(H15="Alta",J15="Mayor"),"Alto",IF(AND(H15="Muy Alta",J15="Mayor"),"Alto",IF(AND(H15="Muy Baja",J15="Catastrófico"),"Extremo",IF(AND(H15="Baja",J15="Catastrófico"),"Extremo",IF(AND(H15="Media",J15="Catastrófico"),"Extremo",IF(AND(H15="Alta",J15="Catastrófico"),"Extremo",IF(AND(H15="Muy Alta",J15="Catastrófico"),"Extremo")))))))))))))))))))))))))</f>
        <v>Moderado</v>
      </c>
      <c r="M15" s="582" t="s">
        <v>906</v>
      </c>
      <c r="N15" s="258" t="s">
        <v>40</v>
      </c>
      <c r="O15" s="273"/>
      <c r="P15" s="258" t="s">
        <v>139</v>
      </c>
      <c r="Q15" s="267">
        <f t="shared" si="0"/>
        <v>0.25</v>
      </c>
      <c r="R15" s="258" t="s">
        <v>181</v>
      </c>
      <c r="S15" s="267">
        <f t="shared" si="1"/>
        <v>0.15</v>
      </c>
      <c r="T15" s="258" t="s">
        <v>182</v>
      </c>
      <c r="U15" s="258" t="s">
        <v>184</v>
      </c>
      <c r="V15" s="258" t="s">
        <v>186</v>
      </c>
      <c r="W15" s="248">
        <f t="shared" si="2"/>
        <v>0.4</v>
      </c>
      <c r="X15" s="252">
        <f>+I15*W15</f>
        <v>8.0000000000000016E-2</v>
      </c>
      <c r="Y15" s="253">
        <f>+I15-X15</f>
        <v>0.12</v>
      </c>
      <c r="Z15" s="328" t="str">
        <f>+(IF(Y16&lt;=20%, "Muy Baja",IF(Y16&lt;=40%,"Baja",IF(Y16&lt;=40%,"Media",IF(Y16&lt;=60%,"Alta",IF(Y16&gt;80%,"Muy Alta"))))))</f>
        <v>Muy Baja</v>
      </c>
      <c r="AA15" s="415">
        <f>+Y16</f>
        <v>8.3999999999999991E-2</v>
      </c>
      <c r="AB15" s="328" t="str">
        <f>+J15</f>
        <v>Moderado</v>
      </c>
      <c r="AC15" s="416">
        <f>+K15</f>
        <v>0.6</v>
      </c>
      <c r="AD15" s="328" t="str">
        <f>+IF(AND(H15="Muy Baja",J15="Leve"),"Bajo",IF(AND(H15="Baja",J15="Leve"),"Bajo",IF(AND(H15="Media",J15="Leve"),"Moderado",IF(AND(H15="Alta",J15="Leve"),"Moderado",IF(AND(H15="Muy Alta",J15="Leve"),"Alto",IF(AND(H15="Muy Baja",J15="Menor"),"Bajo",IF(AND(H15="Baja",J15="Menor"),"Moderado",IF(AND(H15="Media",J15="Menor"),"Moderado",IF(AND(H15="Alta",J15="Menor"),"Moderado",IF(AND(H15="Muy Alta",J15="Menor"),"Alto",IF(AND(H15="Muy Baja",J15="Moderado"),"Moderado",IF(AND(H15="Baja",J15="Moderado"),"Moderado",IF(AND(H15="Media",J15="Moderado"),"Moderado",IF(AND(H15="Alta",J15="Moderado"),"Alto",IF(AND(H15="Muy Alta",J15="Moderado"),"Alto",IF(AND(H15="Muy Baja",J15="Mayor"),"Alto",IF(AND(H15="Baja",J15="Mayor"),"Alto",IF(AND(H15="Media",J15="Mayor"),"Alto",IF(AND(H15="Alta",J15="Mayor"),"Alto",IF(AND(H15="Muy Alta",J15="Mayor"),"Alto",IF(AND(H15="Muy Baja",J15="Catastrófico"),"Extremo",IF(AND(H15="Baja",J15="Catastrófico"),"Extremo",IF(AND(H15="Media",J15="Catastrófico"),"Extremo",IF(AND(H15="Alta",J15="Catastrófico"),"Extremo",IF(AND(H15="Muy Alta",J15="Catastrófico"),"Extremo")))))))))))))))))))))))))</f>
        <v>Moderado</v>
      </c>
      <c r="AE15" s="328" t="str">
        <f>+Z15</f>
        <v>Muy Baja</v>
      </c>
      <c r="AF15" s="426">
        <f>+AA15</f>
        <v>8.3999999999999991E-2</v>
      </c>
      <c r="AG15" s="300" t="str">
        <f>+AB15</f>
        <v>Moderado</v>
      </c>
      <c r="AH15" s="419">
        <f>+AC15</f>
        <v>0.6</v>
      </c>
      <c r="AI15" s="300" t="str">
        <f>+AD15</f>
        <v>Moderado</v>
      </c>
      <c r="AJ15" s="300" t="s">
        <v>348</v>
      </c>
      <c r="AK15" s="433" t="s">
        <v>662</v>
      </c>
      <c r="AL15" s="409" t="s">
        <v>905</v>
      </c>
      <c r="AM15" s="296" t="s">
        <v>379</v>
      </c>
      <c r="AN15" s="430" t="s">
        <v>378</v>
      </c>
      <c r="AO15" s="296" t="s">
        <v>63</v>
      </c>
      <c r="AP15" s="229"/>
      <c r="AQ15" s="229"/>
      <c r="AR15" s="229"/>
      <c r="AS15" s="229"/>
      <c r="AT15" s="229"/>
      <c r="AU15" s="31"/>
    </row>
    <row r="16" spans="1:47" s="16" customFormat="1" ht="150" customHeight="1" x14ac:dyDescent="0.2">
      <c r="A16" s="218"/>
      <c r="B16" s="439"/>
      <c r="C16" s="427"/>
      <c r="D16" s="413"/>
      <c r="E16" s="377"/>
      <c r="F16" s="304"/>
      <c r="G16" s="304"/>
      <c r="H16" s="329"/>
      <c r="I16" s="314"/>
      <c r="J16" s="300"/>
      <c r="K16" s="314"/>
      <c r="L16" s="434"/>
      <c r="M16" s="583" t="s">
        <v>661</v>
      </c>
      <c r="N16" s="258" t="s">
        <v>40</v>
      </c>
      <c r="O16" s="273"/>
      <c r="P16" s="258" t="s">
        <v>140</v>
      </c>
      <c r="Q16" s="267">
        <f t="shared" si="0"/>
        <v>0.15</v>
      </c>
      <c r="R16" s="258" t="s">
        <v>181</v>
      </c>
      <c r="S16" s="267">
        <f t="shared" si="1"/>
        <v>0.15</v>
      </c>
      <c r="T16" s="258" t="s">
        <v>182</v>
      </c>
      <c r="U16" s="258" t="s">
        <v>184</v>
      </c>
      <c r="V16" s="258" t="s">
        <v>186</v>
      </c>
      <c r="W16" s="248">
        <f>+Q16+S16</f>
        <v>0.3</v>
      </c>
      <c r="X16" s="249">
        <f>+Y15*W16</f>
        <v>3.5999999999999997E-2</v>
      </c>
      <c r="Y16" s="250">
        <f>+Y15-X16</f>
        <v>8.3999999999999991E-2</v>
      </c>
      <c r="Z16" s="313"/>
      <c r="AA16" s="357"/>
      <c r="AB16" s="313"/>
      <c r="AC16" s="353"/>
      <c r="AD16" s="313"/>
      <c r="AE16" s="313"/>
      <c r="AF16" s="426"/>
      <c r="AG16" s="300"/>
      <c r="AH16" s="419"/>
      <c r="AI16" s="300"/>
      <c r="AJ16" s="300"/>
      <c r="AK16" s="433"/>
      <c r="AL16" s="411"/>
      <c r="AM16" s="298"/>
      <c r="AN16" s="431"/>
      <c r="AO16" s="297"/>
      <c r="AP16" s="229"/>
      <c r="AQ16" s="229"/>
      <c r="AR16" s="229"/>
      <c r="AS16" s="229"/>
      <c r="AT16" s="229"/>
      <c r="AU16" s="31"/>
    </row>
    <row r="17" spans="1:46" s="16" customFormat="1" ht="84" customHeight="1" x14ac:dyDescent="0.2">
      <c r="A17" s="13"/>
      <c r="B17" s="446" t="s">
        <v>423</v>
      </c>
      <c r="C17" s="421" t="s">
        <v>424</v>
      </c>
      <c r="D17" s="412" t="s">
        <v>735</v>
      </c>
      <c r="E17" s="318" t="s">
        <v>427</v>
      </c>
      <c r="F17" s="318" t="s">
        <v>213</v>
      </c>
      <c r="G17" s="301">
        <f>4+49</f>
        <v>53</v>
      </c>
      <c r="H17" s="300" t="str">
        <f>+(IF(G17&lt;=2, "Muy Baja",IF(G17&lt;=24,"Baja",IF(G17&lt;=500,"Media",IF(G17&lt;=5000,"Alta",IF(G17&gt;5000,"Muy Alta"))))))</f>
        <v>Media</v>
      </c>
      <c r="I17" s="312">
        <f>IF(H17="Muy Baja",20%,IF(H17="Baja",40%,IF(H17="Media",60%,IF(H17="Alta",80%,IF(H17="Muy Alta",100%,0)))))</f>
        <v>0.6</v>
      </c>
      <c r="J17" s="313" t="s">
        <v>21</v>
      </c>
      <c r="K17" s="312">
        <f>IF(J17="Leve",20%,IF(J17="Menor",40%,IF(J17="Moderado",60%,IF(J17="Mayor",80%,IF(J17="Catastrófico",100%,0)))))</f>
        <v>0.8</v>
      </c>
      <c r="L17" s="313" t="str">
        <f>+IF(AND(H17="Muy Baja",J17="Leve"),"Bajo",IF(AND(H17="Baja",J17="Leve"),"Bajo",IF(AND(H17="Media",J17="Leve"),"Moderado",IF(AND(H17="Alta",J17="Leve"),"Moderado",IF(AND(H17="Muy Alta",J17="Leve"),"Alto",IF(AND(H17="Muy Baja",J17="Menor"),"Bajo",IF(AND(H17="Baja",J17="Menor"),"Moderado",IF(AND(H17="Media",J17="Menor"),"Moderado",IF(AND(H17="Alta",J17="Menor"),"Moderado",IF(AND(H17="Muy Alta",J17="Menor"),"Alto",IF(AND(H17="Muy Baja",J17="Moderado"),"Moderado",IF(AND(H17="Baja",J17="Moderado"),"Moderado",IF(AND(H17="Media",J17="Moderado"),"Moderado",IF(AND(H17="Alta",J17="Moderado"),"Alto",IF(AND(H17="Muy Alta",J17="Moderado"),"Alto",IF(AND(H17="Muy Baja",J17="Mayor"),"Alto",IF(AND(H17="Baja",J17="Mayor"),"Alto",IF(AND(H17="Media",J17="Mayor"),"Alto",IF(AND(H17="Alta",J17="Mayor"),"Alto",IF(AND(H17="Muy Alta",J17="Mayor"),"Alto",IF(AND(H17="Muy Baja",J17="Catastrófico"),"Extremo",IF(AND(H17="Baja",J17="Catastrófico"),"Extremo",IF(AND(H17="Media",J17="Catastrófico"),"Extremo",IF(AND(H17="Alta",J17="Catastrófico"),"Extremo",IF(AND(H17="Muy Alta",J17="Catastrófico"),"Extremo")))))))))))))))))))))))))</f>
        <v>Alto</v>
      </c>
      <c r="M17" s="207" t="s">
        <v>425</v>
      </c>
      <c r="N17" s="262" t="s">
        <v>40</v>
      </c>
      <c r="O17" s="262"/>
      <c r="P17" s="261" t="s">
        <v>139</v>
      </c>
      <c r="Q17" s="267">
        <f t="shared" si="0"/>
        <v>0.25</v>
      </c>
      <c r="R17" s="261" t="s">
        <v>181</v>
      </c>
      <c r="S17" s="272">
        <f t="shared" si="1"/>
        <v>0.15</v>
      </c>
      <c r="T17" s="261" t="s">
        <v>182</v>
      </c>
      <c r="U17" s="261" t="s">
        <v>184</v>
      </c>
      <c r="V17" s="261" t="s">
        <v>186</v>
      </c>
      <c r="W17" s="251">
        <f t="shared" si="2"/>
        <v>0.4</v>
      </c>
      <c r="X17" s="249">
        <f>+I17*W17</f>
        <v>0.24</v>
      </c>
      <c r="Y17" s="250">
        <f>+W17-X17</f>
        <v>0.16000000000000003</v>
      </c>
      <c r="Z17" s="328" t="str">
        <f>+(IF(Y18&lt;=20%, "Muy Baja",IF(Y18&lt;=40%,"Baja",IF(Y18&lt;=40%,"Media",IF(Y18&lt;=60%,"Alta",IF(Y18&gt;80%,"Muy Alta"))))))</f>
        <v>Muy Baja</v>
      </c>
      <c r="AA17" s="426">
        <f>+Y18</f>
        <v>0.11200000000000002</v>
      </c>
      <c r="AB17" s="300" t="str">
        <f>+J17</f>
        <v>Mayor</v>
      </c>
      <c r="AC17" s="419">
        <f>+K17</f>
        <v>0.8</v>
      </c>
      <c r="AD17" s="300" t="str">
        <f>+IF(AND(H17="Muy Baja",J17="Leve"),"Bajo",IF(AND(H17="Baja",J17="Leve"),"Bajo",IF(AND(H17="Media",J17="Leve"),"Moderado",IF(AND(H17="Alta",J17="Leve"),"Moderado",IF(AND(H17="Muy Alta",J17="Leve"),"Alto",IF(AND(H17="Muy Baja",J17="Menor"),"Bajo",IF(AND(H17="Baja",J17="Menor"),"Moderado",IF(AND(H17="Media",J17="Menor"),"Moderado",IF(AND(H17="Alta",J17="Menor"),"Moderado",IF(AND(H17="Muy Alta",J17="Menor"),"Alto",IF(AND(H17="Muy Baja",J17="Moderado"),"Moderado",IF(AND(H17="Baja",J17="Moderado"),"Moderado",IF(AND(H17="Media",J17="Moderado"),"Moderado",IF(AND(H17="Alta",J17="Moderado"),"Alto",IF(AND(H17="Muy Alta",J17="Moderado"),"Alto",IF(AND(H17="Muy Baja",J17="Mayor"),"Alto",IF(AND(H17="Baja",J17="Mayor"),"Alto",IF(AND(H17="Media",J17="Mayor"),"Alto",IF(AND(H17="Alta",J17="Mayor"),"Alto",IF(AND(H17="Muy Alta",J17="Mayor"),"Alto",IF(AND(H17="Muy Baja",J17="Catastrófico"),"Extremo",IF(AND(H17="Baja",J17="Catastrófico"),"Extremo",IF(AND(H17="Media",J17="Catastrófico"),"Extremo",IF(AND(H17="Alta",J17="Catastrófico"),"Extremo",IF(AND(H17="Muy Alta",J17="Catastrófico"),"Extremo")))))))))))))))))))))))))</f>
        <v>Alto</v>
      </c>
      <c r="AE17" s="300" t="str">
        <f>+Z17</f>
        <v>Muy Baja</v>
      </c>
      <c r="AF17" s="426">
        <f>+AA17</f>
        <v>0.11200000000000002</v>
      </c>
      <c r="AG17" s="300" t="str">
        <f>+AB17</f>
        <v>Mayor</v>
      </c>
      <c r="AH17" s="419">
        <f>+AC17</f>
        <v>0.8</v>
      </c>
      <c r="AI17" s="300" t="str">
        <f>+AD17</f>
        <v>Alto</v>
      </c>
      <c r="AJ17" s="300" t="s">
        <v>348</v>
      </c>
      <c r="AK17" s="224" t="s">
        <v>907</v>
      </c>
      <c r="AL17" s="273" t="s">
        <v>432</v>
      </c>
      <c r="AM17" s="273" t="s">
        <v>431</v>
      </c>
      <c r="AN17" s="230">
        <v>44926</v>
      </c>
      <c r="AO17" s="296" t="s">
        <v>63</v>
      </c>
      <c r="AP17" s="315" t="s">
        <v>938</v>
      </c>
      <c r="AQ17" s="165"/>
      <c r="AR17" s="165"/>
      <c r="AS17" s="165"/>
      <c r="AT17" s="165"/>
    </row>
    <row r="18" spans="1:46" s="16" customFormat="1" ht="93.75" customHeight="1" x14ac:dyDescent="0.2">
      <c r="A18" s="13"/>
      <c r="B18" s="447"/>
      <c r="C18" s="422"/>
      <c r="D18" s="413"/>
      <c r="E18" s="377"/>
      <c r="F18" s="377"/>
      <c r="G18" s="303"/>
      <c r="H18" s="328"/>
      <c r="I18" s="337"/>
      <c r="J18" s="313"/>
      <c r="K18" s="337"/>
      <c r="L18" s="313"/>
      <c r="M18" s="207" t="s">
        <v>426</v>
      </c>
      <c r="N18" s="266" t="s">
        <v>40</v>
      </c>
      <c r="O18" s="266"/>
      <c r="P18" s="261" t="s">
        <v>140</v>
      </c>
      <c r="Q18" s="267">
        <f t="shared" si="0"/>
        <v>0.15</v>
      </c>
      <c r="R18" s="258" t="s">
        <v>181</v>
      </c>
      <c r="S18" s="267">
        <f t="shared" si="1"/>
        <v>0.15</v>
      </c>
      <c r="T18" s="258" t="s">
        <v>182</v>
      </c>
      <c r="U18" s="258" t="s">
        <v>184</v>
      </c>
      <c r="V18" s="258" t="s">
        <v>186</v>
      </c>
      <c r="W18" s="248">
        <f t="shared" si="2"/>
        <v>0.3</v>
      </c>
      <c r="X18" s="249">
        <f>+Y17*W18</f>
        <v>4.8000000000000008E-2</v>
      </c>
      <c r="Y18" s="250">
        <f>+Y17-X18</f>
        <v>0.11200000000000002</v>
      </c>
      <c r="Z18" s="313"/>
      <c r="AA18" s="426"/>
      <c r="AB18" s="300"/>
      <c r="AC18" s="419"/>
      <c r="AD18" s="300"/>
      <c r="AE18" s="300"/>
      <c r="AF18" s="426"/>
      <c r="AG18" s="300"/>
      <c r="AH18" s="419"/>
      <c r="AI18" s="300"/>
      <c r="AJ18" s="300"/>
      <c r="AK18" s="224" t="s">
        <v>908</v>
      </c>
      <c r="AL18" s="273" t="s">
        <v>434</v>
      </c>
      <c r="AM18" s="273" t="s">
        <v>431</v>
      </c>
      <c r="AN18" s="230">
        <v>44926</v>
      </c>
      <c r="AO18" s="297"/>
      <c r="AP18" s="315"/>
      <c r="AQ18" s="165"/>
      <c r="AR18" s="165"/>
      <c r="AS18" s="165"/>
      <c r="AT18" s="165"/>
    </row>
    <row r="19" spans="1:46" s="16" customFormat="1" ht="95.25" customHeight="1" x14ac:dyDescent="0.2">
      <c r="A19" s="13"/>
      <c r="B19" s="447"/>
      <c r="C19" s="328" t="s">
        <v>428</v>
      </c>
      <c r="D19" s="408" t="s">
        <v>747</v>
      </c>
      <c r="E19" s="300" t="s">
        <v>377</v>
      </c>
      <c r="F19" s="300" t="s">
        <v>213</v>
      </c>
      <c r="G19" s="300">
        <v>260</v>
      </c>
      <c r="H19" s="300" t="str">
        <f>+(IF(G19&lt;=4, "Muy Baja",IF(G19&lt;=12,"Baja",IF(G19&lt;=365,"Media",IF(G19&lt;=1500,"Alta",IF(G19&gt;1500,"Muy Alta"))))))</f>
        <v>Media</v>
      </c>
      <c r="I19" s="312">
        <f>IF(H19="Muy Baja",20%,IF(H19="Baja",40%,IF(H19="Media",60%,IF(H19="Alta",80%,IF(H19="Muy Alta",100%,0)))))</f>
        <v>0.6</v>
      </c>
      <c r="J19" s="300" t="s">
        <v>21</v>
      </c>
      <c r="K19" s="312">
        <f>IF(J19="Leve",20%,IF(J19="Menor",40%,IF(J19="Moderado",60%,IF(J19="Mayor",80%,IF(J19="Catastrófico",100%,0)))))</f>
        <v>0.8</v>
      </c>
      <c r="L19" s="300" t="str">
        <f>+IF(AND(H19="Muy Baja",J19="Leve"),"Bajo",IF(AND(H19="Baja",J19="Leve"),"Bajo",IF(AND(H19="Media",J19="Leve"),"Moderado",IF(AND(H19="Alta",J19="Leve"),"Moderado",IF(AND(H19="Muy Alta",J19="Leve"),"Alto",IF(AND(H19="Muy Baja",J19="Menor"),"Bajo",IF(AND(H19="Baja",J19="Menor"),"Moderado",IF(AND(H19="Media",J19="Menor"),"Moderado",IF(AND(H19="Alta",J19="Menor"),"Moderado",IF(AND(H19="Muy Alta",J19="Menor"),"Alto",IF(AND(H19="Muy Baja",J19="Moderado"),"Moderado",IF(AND(H19="Baja",J19="Moderado"),"Moderado",IF(AND(H19="Media",J19="Moderado"),"Moderado",IF(AND(H19="Alta",J19="Moderado"),"Alto",IF(AND(H19="Muy Alta",J19="Moderado"),"Alto",IF(AND(H19="Muy Baja",J19="Mayor"),"Alto",IF(AND(H19="Baja",J19="Mayor"),"Alto",IF(AND(H19="Media",J19="Mayor"),"Alto",IF(AND(H19="Alta",J19="Mayor"),"Alto",IF(AND(H19="Muy Alta",J19="Mayor"),"Alto",IF(AND(H19="Muy Baja",J19="Catastrófico"),"Extremo",IF(AND(H19="Baja",J19="Catastrófico"),"Extremo",IF(AND(H19="Media",J19="Catastrófico"),"Extremo",IF(AND(H19="Alta",J19="Catastrófico"),"Extremo",IF(AND(H19="Muy Alta",J19="Catastrófico"),"Extremo")))))))))))))))))))))))))</f>
        <v>Alto</v>
      </c>
      <c r="M19" s="268" t="s">
        <v>663</v>
      </c>
      <c r="N19" s="266" t="s">
        <v>40</v>
      </c>
      <c r="O19" s="266"/>
      <c r="P19" s="261" t="s">
        <v>139</v>
      </c>
      <c r="Q19" s="267">
        <f t="shared" si="0"/>
        <v>0.25</v>
      </c>
      <c r="R19" s="258" t="s">
        <v>181</v>
      </c>
      <c r="S19" s="267">
        <f t="shared" si="1"/>
        <v>0.15</v>
      </c>
      <c r="T19" s="258" t="s">
        <v>183</v>
      </c>
      <c r="U19" s="258" t="s">
        <v>184</v>
      </c>
      <c r="V19" s="258" t="s">
        <v>186</v>
      </c>
      <c r="W19" s="248">
        <f t="shared" si="2"/>
        <v>0.4</v>
      </c>
      <c r="X19" s="249">
        <f>+I19*W19</f>
        <v>0.24</v>
      </c>
      <c r="Y19" s="250">
        <f>+SUM(I19-X19)</f>
        <v>0.36</v>
      </c>
      <c r="Z19" s="328" t="str">
        <f>+(IF(Y21&lt;=20%, "Muy Baja",IF(Y21&lt;=40%,"Baja",IF(Y21&lt;=40%,"Media",IF(Y21&lt;=60%,"Alta",IF(Y21&gt;80%,"Muy Alta"))))))</f>
        <v>Muy Baja</v>
      </c>
      <c r="AA19" s="415">
        <f>+Y21</f>
        <v>0.1512</v>
      </c>
      <c r="AB19" s="328" t="str">
        <f>+J19</f>
        <v>Mayor</v>
      </c>
      <c r="AC19" s="416">
        <f>+K19</f>
        <v>0.8</v>
      </c>
      <c r="AD19" s="328" t="str">
        <f>+IF(AND(H19="Muy Baja",J19="Leve"),"Bajo",IF(AND(H19="Baja",J19="Leve"),"Bajo",IF(AND(H19="Media",J19="Leve"),"Moderado",IF(AND(H19="Alta",J19="Leve"),"Moderado",IF(AND(H19="Muy Alta",J19="Leve"),"Alto",IF(AND(H19="Muy Baja",J19="Menor"),"Bajo",IF(AND(H19="Baja",J19="Menor"),"Moderado",IF(AND(H19="Media",J19="Menor"),"Moderado",IF(AND(H19="Alta",J19="Menor"),"Moderado",IF(AND(H19="Muy Alta",J19="Menor"),"Alto",IF(AND(H19="Muy Baja",J19="Moderado"),"Moderado",IF(AND(H19="Baja",J19="Moderado"),"Moderado",IF(AND(H19="Media",J19="Moderado"),"Moderado",IF(AND(H19="Alta",J19="Moderado"),"Alto",IF(AND(H19="Muy Alta",J19="Moderado"),"Alto",IF(AND(H19="Muy Baja",J19="Mayor"),"Alto",IF(AND(H19="Baja",J19="Mayor"),"Alto",IF(AND(H19="Media",J19="Mayor"),"Alto",IF(AND(H19="Alta",J19="Mayor"),"Alto",IF(AND(H19="Muy Alta",J19="Mayor"),"Alto",IF(AND(H19="Muy Baja",J19="Catastrófico"),"Extremo",IF(AND(H19="Baja",J19="Catastrófico"),"Extremo",IF(AND(H19="Media",J19="Catastrófico"),"Extremo",IF(AND(H19="Alta",J19="Catastrófico"),"Extremo",IF(AND(H19="Muy Alta",J19="Catastrófico"),"Extremo")))))))))))))))))))))))))</f>
        <v>Alto</v>
      </c>
      <c r="AE19" s="328" t="str">
        <f>+Z19</f>
        <v>Muy Baja</v>
      </c>
      <c r="AF19" s="415">
        <f>+AA19</f>
        <v>0.1512</v>
      </c>
      <c r="AG19" s="328" t="str">
        <f>+AB19</f>
        <v>Mayor</v>
      </c>
      <c r="AH19" s="419">
        <f>+AC19</f>
        <v>0.8</v>
      </c>
      <c r="AI19" s="300" t="str">
        <f>+AD19</f>
        <v>Alto</v>
      </c>
      <c r="AJ19" s="300" t="s">
        <v>348</v>
      </c>
      <c r="AK19" s="224" t="s">
        <v>909</v>
      </c>
      <c r="AL19" s="273" t="s">
        <v>429</v>
      </c>
      <c r="AM19" s="273" t="s">
        <v>430</v>
      </c>
      <c r="AN19" s="230">
        <v>44926</v>
      </c>
      <c r="AO19" s="315" t="s">
        <v>63</v>
      </c>
      <c r="AP19" s="296" t="s">
        <v>435</v>
      </c>
      <c r="AQ19" s="165"/>
      <c r="AR19" s="165"/>
      <c r="AS19" s="165"/>
      <c r="AT19" s="165"/>
    </row>
    <row r="20" spans="1:46" s="16" customFormat="1" ht="87.6" customHeight="1" x14ac:dyDescent="0.2">
      <c r="A20" s="13"/>
      <c r="B20" s="447"/>
      <c r="C20" s="313"/>
      <c r="D20" s="408"/>
      <c r="E20" s="300"/>
      <c r="F20" s="300"/>
      <c r="G20" s="300"/>
      <c r="H20" s="300"/>
      <c r="I20" s="312"/>
      <c r="J20" s="300"/>
      <c r="K20" s="312"/>
      <c r="L20" s="300"/>
      <c r="M20" s="268" t="s">
        <v>748</v>
      </c>
      <c r="N20" s="266" t="s">
        <v>40</v>
      </c>
      <c r="O20" s="266"/>
      <c r="P20" s="261" t="s">
        <v>139</v>
      </c>
      <c r="Q20" s="267">
        <f t="shared" si="0"/>
        <v>0.25</v>
      </c>
      <c r="R20" s="258" t="s">
        <v>181</v>
      </c>
      <c r="S20" s="267">
        <f t="shared" si="1"/>
        <v>0.15</v>
      </c>
      <c r="T20" s="258" t="s">
        <v>183</v>
      </c>
      <c r="U20" s="258" t="s">
        <v>184</v>
      </c>
      <c r="V20" s="258" t="s">
        <v>186</v>
      </c>
      <c r="W20" s="248">
        <f t="shared" si="2"/>
        <v>0.4</v>
      </c>
      <c r="X20" s="249">
        <f>+Y19*W20</f>
        <v>0.14399999999999999</v>
      </c>
      <c r="Y20" s="250">
        <f>+Y19-X20</f>
        <v>0.216</v>
      </c>
      <c r="Z20" s="313"/>
      <c r="AA20" s="313"/>
      <c r="AB20" s="313"/>
      <c r="AC20" s="313"/>
      <c r="AD20" s="313"/>
      <c r="AE20" s="313"/>
      <c r="AF20" s="357"/>
      <c r="AG20" s="313"/>
      <c r="AH20" s="419"/>
      <c r="AI20" s="300"/>
      <c r="AJ20" s="300"/>
      <c r="AK20" s="224" t="s">
        <v>910</v>
      </c>
      <c r="AL20" s="273" t="s">
        <v>432</v>
      </c>
      <c r="AM20" s="273" t="s">
        <v>430</v>
      </c>
      <c r="AN20" s="230">
        <v>44926</v>
      </c>
      <c r="AO20" s="315"/>
      <c r="AP20" s="297"/>
      <c r="AQ20" s="165"/>
      <c r="AR20" s="165"/>
      <c r="AS20" s="165"/>
      <c r="AT20" s="165"/>
    </row>
    <row r="21" spans="1:46" s="16" customFormat="1" ht="85.5" x14ac:dyDescent="0.2">
      <c r="A21" s="13"/>
      <c r="B21" s="447"/>
      <c r="C21" s="329"/>
      <c r="D21" s="408"/>
      <c r="E21" s="300"/>
      <c r="F21" s="300"/>
      <c r="G21" s="300"/>
      <c r="H21" s="300"/>
      <c r="I21" s="312"/>
      <c r="J21" s="300"/>
      <c r="K21" s="312"/>
      <c r="L21" s="300"/>
      <c r="M21" s="268" t="s">
        <v>664</v>
      </c>
      <c r="N21" s="266" t="s">
        <v>40</v>
      </c>
      <c r="O21" s="266"/>
      <c r="P21" s="261" t="s">
        <v>140</v>
      </c>
      <c r="Q21" s="267">
        <f t="shared" si="0"/>
        <v>0.15</v>
      </c>
      <c r="R21" s="258" t="s">
        <v>181</v>
      </c>
      <c r="S21" s="267">
        <f t="shared" si="1"/>
        <v>0.15</v>
      </c>
      <c r="T21" s="258" t="s">
        <v>182</v>
      </c>
      <c r="U21" s="258" t="s">
        <v>184</v>
      </c>
      <c r="V21" s="258" t="s">
        <v>186</v>
      </c>
      <c r="W21" s="248">
        <f t="shared" si="2"/>
        <v>0.3</v>
      </c>
      <c r="X21" s="249">
        <f>+Y20*W21</f>
        <v>6.4799999999999996E-2</v>
      </c>
      <c r="Y21" s="250">
        <f>+Y20-X21</f>
        <v>0.1512</v>
      </c>
      <c r="Z21" s="329"/>
      <c r="AA21" s="329"/>
      <c r="AB21" s="329"/>
      <c r="AC21" s="329"/>
      <c r="AD21" s="329"/>
      <c r="AE21" s="329"/>
      <c r="AF21" s="420"/>
      <c r="AG21" s="329"/>
      <c r="AH21" s="419"/>
      <c r="AI21" s="300"/>
      <c r="AJ21" s="300"/>
      <c r="AK21" s="224" t="s">
        <v>911</v>
      </c>
      <c r="AL21" s="273" t="s">
        <v>433</v>
      </c>
      <c r="AM21" s="273" t="s">
        <v>430</v>
      </c>
      <c r="AN21" s="230">
        <v>44926</v>
      </c>
      <c r="AO21" s="315"/>
      <c r="AP21" s="298"/>
      <c r="AQ21" s="165"/>
      <c r="AR21" s="165"/>
      <c r="AS21" s="165"/>
      <c r="AT21" s="165"/>
    </row>
    <row r="22" spans="1:46" s="16" customFormat="1" ht="129.75" customHeight="1" x14ac:dyDescent="0.2">
      <c r="A22" s="13"/>
      <c r="B22" s="447"/>
      <c r="C22" s="409" t="s">
        <v>850</v>
      </c>
      <c r="D22" s="412" t="s">
        <v>851</v>
      </c>
      <c r="E22" s="318" t="s">
        <v>377</v>
      </c>
      <c r="F22" s="318" t="s">
        <v>213</v>
      </c>
      <c r="G22" s="584">
        <f>912+365</f>
        <v>1277</v>
      </c>
      <c r="H22" s="300" t="str">
        <f>+(IF(G22&lt;=4, "Muy Baja",IF(G22&lt;=12,"Baja",IF(G22&lt;=365,"Media",IF(G22&lt;=1500,"Alta",IF(G22&gt;1500,"Muy Alta"))))))</f>
        <v>Alta</v>
      </c>
      <c r="I22" s="312">
        <f>IF(H22="Muy Baja",20%,IF(H22="Baja",40%,IF(H22="Media",60%,IF(H22="Alta",80%,IF(H22="Muy Alta",100%,0)))))</f>
        <v>0.8</v>
      </c>
      <c r="J22" s="300" t="s">
        <v>21</v>
      </c>
      <c r="K22" s="312">
        <f>IF(J22="Leve",20%,IF(J22="Menor",40%,IF(J22="Moderado",60%,IF(J22="Mayor",80%,IF(J22="Catastrófico",100%,0)))))</f>
        <v>0.8</v>
      </c>
      <c r="L22" s="300" t="str">
        <f>+IF(AND(H22="Muy Baja",J22="Leve"),"Bajo",IF(AND(H22="Baja",J22="Leve"),"Bajo",IF(AND(H22="Media",J22="Leve"),"Moderado",IF(AND(H22="Alta",J22="Leve"),"Moderado",IF(AND(H22="Muy Alta",J22="Leve"),"Alto",IF(AND(H22="Muy Baja",J22="Menor"),"Bajo",IF(AND(H22="Baja",J22="Menor"),"Moderado",IF(AND(H22="Media",J22="Menor"),"Moderado",IF(AND(H22="Alta",J22="Menor"),"Moderado",IF(AND(H22="Muy Alta",J22="Menor"),"Alto",IF(AND(H22="Muy Baja",J22="Moderado"),"Moderado",IF(AND(H22="Baja",J22="Moderado"),"Moderado",IF(AND(H22="Media",J22="Moderado"),"Moderado",IF(AND(H22="Alta",J22="Moderado"),"Alto",IF(AND(H22="Muy Alta",J22="Moderado"),"Alto",IF(AND(H22="Muy Baja",J22="Mayor"),"Alto",IF(AND(H22="Baja",J22="Mayor"),"Alto",IF(AND(H22="Media",J22="Mayor"),"Alto",IF(AND(H22="Alta",J22="Mayor"),"Alto",IF(AND(H22="Muy Alta",J22="Mayor"),"Alto",IF(AND(H22="Muy Baja",J22="Catastrófico"),"Extremo",IF(AND(H22="Baja",J22="Catastrófico"),"Extremo",IF(AND(H22="Media",J22="Catastrófico"),"Extremo",IF(AND(H22="Alta",J22="Catastrófico"),"Extremo",IF(AND(H22="Muy Alta",J22="Catastrófico"),"Extremo")))))))))))))))))))))))))</f>
        <v>Alto</v>
      </c>
      <c r="M22" s="207" t="s">
        <v>912</v>
      </c>
      <c r="N22" s="262" t="s">
        <v>40</v>
      </c>
      <c r="O22" s="262"/>
      <c r="P22" s="261" t="s">
        <v>139</v>
      </c>
      <c r="Q22" s="267">
        <f t="shared" ref="Q22:Q27" si="3">IF(P22="Preventivo",25%,IF(P22="Detectivo",15%,IF(P22="Correctivo",10%)))</f>
        <v>0.25</v>
      </c>
      <c r="R22" s="261" t="s">
        <v>181</v>
      </c>
      <c r="S22" s="272">
        <f t="shared" ref="S22:S27" si="4">IF(R22="Automático",25%,IF(R22="Manual",15%))</f>
        <v>0.15</v>
      </c>
      <c r="T22" s="261" t="s">
        <v>182</v>
      </c>
      <c r="U22" s="261" t="s">
        <v>184</v>
      </c>
      <c r="V22" s="261" t="s">
        <v>186</v>
      </c>
      <c r="W22" s="251">
        <f t="shared" ref="W22:W27" si="5">+Q22+S22</f>
        <v>0.4</v>
      </c>
      <c r="X22" s="249">
        <f>+I22*W22</f>
        <v>0.32000000000000006</v>
      </c>
      <c r="Y22" s="250">
        <f>+I22-X22</f>
        <v>0.48</v>
      </c>
      <c r="Z22" s="328" t="str">
        <f>+(IF(Y23&lt;=20%, "Muy Baja",IF(Y23&lt;=40%,"Baja",IF(Y23&lt;=40%,"Media",IF(Y23&lt;=60%,"Alta",IF(Y23&gt;80%,"Muy Alta"))))))</f>
        <v>Baja</v>
      </c>
      <c r="AA22" s="415">
        <f>+Y23</f>
        <v>0.28799999999999998</v>
      </c>
      <c r="AB22" s="328" t="str">
        <f>+J22</f>
        <v>Mayor</v>
      </c>
      <c r="AC22" s="416">
        <f>+K22</f>
        <v>0.8</v>
      </c>
      <c r="AD22" s="328" t="str">
        <f>+IF(AND(H22="Muy Baja",J22="Leve"),"Bajo",IF(AND(H22="Baja",J22="Leve"),"Bajo",IF(AND(H22="Media",J22="Leve"),"Moderado",IF(AND(H22="Alta",J22="Leve"),"Moderado",IF(AND(H22="Muy Alta",J22="Leve"),"Alto",IF(AND(H22="Muy Baja",J22="Menor"),"Bajo",IF(AND(H22="Baja",J22="Menor"),"Moderado",IF(AND(H22="Media",J22="Menor"),"Moderado",IF(AND(H22="Alta",J22="Menor"),"Moderado",IF(AND(H22="Muy Alta",J22="Menor"),"Alto",IF(AND(H22="Muy Baja",J22="Moderado"),"Moderado",IF(AND(H22="Baja",J22="Moderado"),"Moderado",IF(AND(H22="Media",J22="Moderado"),"Moderado",IF(AND(H22="Alta",J22="Moderado"),"Alto",IF(AND(H22="Muy Alta",J22="Moderado"),"Alto",IF(AND(H22="Muy Baja",J22="Mayor"),"Alto",IF(AND(H22="Baja",J22="Mayor"),"Alto",IF(AND(H22="Media",J22="Mayor"),"Alto",IF(AND(H22="Alta",J22="Mayor"),"Alto",IF(AND(H22="Muy Alta",J22="Mayor"),"Alto",IF(AND(H22="Muy Baja",J22="Catastrófico"),"Extremo",IF(AND(H22="Baja",J22="Catastrófico"),"Extremo",IF(AND(H22="Media",J22="Catastrófico"),"Extremo",IF(AND(H22="Alta",J22="Catastrófico"),"Extremo",IF(AND(H22="Muy Alta",J22="Catastrófico"),"Extremo")))))))))))))))))))))))))</f>
        <v>Alto</v>
      </c>
      <c r="AE22" s="328" t="str">
        <f>+Z22</f>
        <v>Baja</v>
      </c>
      <c r="AF22" s="415">
        <f>+AA22</f>
        <v>0.28799999999999998</v>
      </c>
      <c r="AG22" s="328" t="str">
        <f>+AB22</f>
        <v>Mayor</v>
      </c>
      <c r="AH22" s="416">
        <f>+AC22</f>
        <v>0.8</v>
      </c>
      <c r="AI22" s="328" t="str">
        <f>+AD22</f>
        <v>Alto</v>
      </c>
      <c r="AJ22" s="328" t="s">
        <v>349</v>
      </c>
      <c r="AK22" s="224" t="s">
        <v>854</v>
      </c>
      <c r="AL22" s="273" t="s">
        <v>859</v>
      </c>
      <c r="AM22" s="273" t="s">
        <v>860</v>
      </c>
      <c r="AN22" s="230">
        <v>44926</v>
      </c>
      <c r="AO22" s="274" t="s">
        <v>63</v>
      </c>
      <c r="AP22" s="229" t="s">
        <v>939</v>
      </c>
      <c r="AQ22" s="165"/>
      <c r="AR22" s="165"/>
      <c r="AS22" s="165"/>
      <c r="AT22" s="165"/>
    </row>
    <row r="23" spans="1:46" s="16" customFormat="1" ht="183.75" customHeight="1" x14ac:dyDescent="0.2">
      <c r="A23" s="13"/>
      <c r="B23" s="447"/>
      <c r="C23" s="410"/>
      <c r="D23" s="413"/>
      <c r="E23" s="377"/>
      <c r="F23" s="377"/>
      <c r="G23" s="584"/>
      <c r="H23" s="300"/>
      <c r="I23" s="312"/>
      <c r="J23" s="300"/>
      <c r="K23" s="312"/>
      <c r="L23" s="300"/>
      <c r="M23" s="224" t="s">
        <v>862</v>
      </c>
      <c r="N23" s="262" t="s">
        <v>40</v>
      </c>
      <c r="O23" s="262"/>
      <c r="P23" s="261" t="s">
        <v>139</v>
      </c>
      <c r="Q23" s="267">
        <f t="shared" ref="Q23:Q24" si="6">IF(P23="Preventivo",25%,IF(P23="Detectivo",15%,IF(P23="Correctivo",10%)))</f>
        <v>0.25</v>
      </c>
      <c r="R23" s="261" t="s">
        <v>181</v>
      </c>
      <c r="S23" s="272">
        <f t="shared" ref="S23:S24" si="7">IF(R23="Automático",25%,IF(R23="Manual",15%))</f>
        <v>0.15</v>
      </c>
      <c r="T23" s="261" t="s">
        <v>182</v>
      </c>
      <c r="U23" s="261" t="s">
        <v>184</v>
      </c>
      <c r="V23" s="261" t="s">
        <v>186</v>
      </c>
      <c r="W23" s="251">
        <f>+Q23+S23</f>
        <v>0.4</v>
      </c>
      <c r="X23" s="249">
        <f>+Y22*W23</f>
        <v>0.192</v>
      </c>
      <c r="Y23" s="250">
        <f>+Y22-X23</f>
        <v>0.28799999999999998</v>
      </c>
      <c r="Z23" s="329"/>
      <c r="AA23" s="420"/>
      <c r="AB23" s="329"/>
      <c r="AC23" s="354"/>
      <c r="AD23" s="329"/>
      <c r="AE23" s="329"/>
      <c r="AF23" s="420"/>
      <c r="AG23" s="329"/>
      <c r="AH23" s="354"/>
      <c r="AI23" s="329"/>
      <c r="AJ23" s="329"/>
      <c r="AK23" s="224" t="s">
        <v>852</v>
      </c>
      <c r="AL23" s="273" t="s">
        <v>856</v>
      </c>
      <c r="AM23" s="273" t="s">
        <v>858</v>
      </c>
      <c r="AN23" s="230">
        <v>44926</v>
      </c>
      <c r="AO23" s="274" t="s">
        <v>63</v>
      </c>
      <c r="AP23" s="274" t="s">
        <v>861</v>
      </c>
      <c r="AQ23" s="165"/>
      <c r="AR23" s="165"/>
      <c r="AS23" s="165"/>
      <c r="AT23" s="165"/>
    </row>
    <row r="24" spans="1:46" s="16" customFormat="1" ht="123.75" customHeight="1" x14ac:dyDescent="0.2">
      <c r="A24" s="13"/>
      <c r="B24" s="447"/>
      <c r="C24" s="411"/>
      <c r="D24" s="414"/>
      <c r="E24" s="317"/>
      <c r="F24" s="317"/>
      <c r="G24" s="585">
        <f>12+52</f>
        <v>64</v>
      </c>
      <c r="H24" s="258" t="str">
        <f>+(IF(G24&lt;=4, "Muy Baja",IF(G24&lt;=12,"Baja",IF(G24&lt;=365,"Media",IF(G24&lt;=1500,"Alta",IF(G24&gt;1500,"Muy Alta"))))))</f>
        <v>Media</v>
      </c>
      <c r="I24" s="267">
        <f>IF(H24="Muy Baja",20%,IF(H24="Baja",40%,IF(H24="Media",60%,IF(H24="Alta",80%,IF(H24="Muy Alta",100%,0)))))</f>
        <v>0.6</v>
      </c>
      <c r="J24" s="258" t="s">
        <v>21</v>
      </c>
      <c r="K24" s="267">
        <f>IF(J24="Leve",20%,IF(J24="Menor",40%,IF(J24="Moderado",60%,IF(J24="Mayor",80%,IF(J24="Catastrófico",100%,0)))))</f>
        <v>0.8</v>
      </c>
      <c r="L24" s="258" t="str">
        <f>+IF(AND(H24="Muy Baja",J24="Leve"),"Bajo",IF(AND(H24="Baja",J24="Leve"),"Bajo",IF(AND(H24="Media",J24="Leve"),"Moderado",IF(AND(H24="Alta",J24="Leve"),"Moderado",IF(AND(H24="Muy Alta",J24="Leve"),"Alto",IF(AND(H24="Muy Baja",J24="Menor"),"Bajo",IF(AND(H24="Baja",J24="Menor"),"Moderado",IF(AND(H24="Media",J24="Menor"),"Moderado",IF(AND(H24="Alta",J24="Menor"),"Moderado",IF(AND(H24="Muy Alta",J24="Menor"),"Alto",IF(AND(H24="Muy Baja",J24="Moderado"),"Moderado",IF(AND(H24="Baja",J24="Moderado"),"Moderado",IF(AND(H24="Media",J24="Moderado"),"Moderado",IF(AND(H24="Alta",J24="Moderado"),"Alto",IF(AND(H24="Muy Alta",J24="Moderado"),"Alto",IF(AND(H24="Muy Baja",J24="Mayor"),"Alto",IF(AND(H24="Baja",J24="Mayor"),"Alto",IF(AND(H24="Media",J24="Mayor"),"Alto",IF(AND(H24="Alta",J24="Mayor"),"Alto",IF(AND(H24="Muy Alta",J24="Mayor"),"Alto",IF(AND(H24="Muy Baja",J24="Catastrófico"),"Extremo",IF(AND(H24="Baja",J24="Catastrófico"),"Extremo",IF(AND(H24="Media",J24="Catastrófico"),"Extremo",IF(AND(H24="Alta",J24="Catastrófico"),"Extremo",IF(AND(H24="Muy Alta",J24="Catastrófico"),"Extremo")))))))))))))))))))))))))</f>
        <v>Alto</v>
      </c>
      <c r="M24" s="243" t="s">
        <v>913</v>
      </c>
      <c r="N24" s="262" t="s">
        <v>40</v>
      </c>
      <c r="O24" s="262"/>
      <c r="P24" s="261" t="s">
        <v>140</v>
      </c>
      <c r="Q24" s="267">
        <f t="shared" si="6"/>
        <v>0.15</v>
      </c>
      <c r="R24" s="261" t="s">
        <v>181</v>
      </c>
      <c r="S24" s="272">
        <f t="shared" si="7"/>
        <v>0.15</v>
      </c>
      <c r="T24" s="261" t="s">
        <v>182</v>
      </c>
      <c r="U24" s="261" t="s">
        <v>184</v>
      </c>
      <c r="V24" s="261" t="s">
        <v>186</v>
      </c>
      <c r="W24" s="251">
        <f t="shared" ref="W24" si="8">+Q24+S24</f>
        <v>0.3</v>
      </c>
      <c r="X24" s="249">
        <f>+I24*W24</f>
        <v>0.18</v>
      </c>
      <c r="Y24" s="250">
        <f>+I24-X24</f>
        <v>0.42</v>
      </c>
      <c r="Z24" s="279" t="str">
        <f>+(IF(Y24&lt;=20%, "Muy Baja",IF(Y24&lt;=40%,"Baja",IF(Y24&lt;=60%,"Media",IF(Y24&lt;=80%,"Alta",IF(Y24&gt;80%,"Muy Alta"))))))</f>
        <v>Media</v>
      </c>
      <c r="AA24" s="284">
        <f>+Y24</f>
        <v>0.42</v>
      </c>
      <c r="AB24" s="258" t="str">
        <f>+J24</f>
        <v>Mayor</v>
      </c>
      <c r="AC24" s="278">
        <f>+K24</f>
        <v>0.8</v>
      </c>
      <c r="AD24" s="258" t="str">
        <f>+IF(AND(H24="Muy Baja",J24="Leve"),"Bajo",IF(AND(H24="Baja",J24="Leve"),"Bajo",IF(AND(H24="Media",J24="Leve"),"Moderado",IF(AND(H24="Alta",J24="Leve"),"Moderado",IF(AND(H24="Muy Alta",J24="Leve"),"Alto",IF(AND(H24="Muy Baja",J24="Menor"),"Bajo",IF(AND(H24="Baja",J24="Menor"),"Moderado",IF(AND(H24="Media",J24="Menor"),"Moderado",IF(AND(H24="Alta",J24="Menor"),"Moderado",IF(AND(H24="Muy Alta",J24="Menor"),"Alto",IF(AND(H24="Muy Baja",J24="Moderado"),"Moderado",IF(AND(H24="Baja",J24="Moderado"),"Moderado",IF(AND(H24="Media",J24="Moderado"),"Moderado",IF(AND(H24="Alta",J24="Moderado"),"Alto",IF(AND(H24="Muy Alta",J24="Moderado"),"Alto",IF(AND(H24="Muy Baja",J24="Mayor"),"Alto",IF(AND(H24="Baja",J24="Mayor"),"Alto",IF(AND(H24="Media",J24="Mayor"),"Alto",IF(AND(H24="Alta",J24="Mayor"),"Alto",IF(AND(H24="Muy Alta",J24="Mayor"),"Alto",IF(AND(H24="Muy Baja",J24="Catastrófico"),"Extremo",IF(AND(H24="Baja",J24="Catastrófico"),"Extremo",IF(AND(H24="Media",J24="Catastrófico"),"Extremo",IF(AND(H24="Alta",J24="Catastrófico"),"Extremo",IF(AND(H24="Muy Alta",J24="Catastrófico"),"Extremo")))))))))))))))))))))))))</f>
        <v>Alto</v>
      </c>
      <c r="AE24" s="258" t="str">
        <f t="shared" ref="AE24:AI25" si="9">+Z24</f>
        <v>Media</v>
      </c>
      <c r="AF24" s="284">
        <f t="shared" si="9"/>
        <v>0.42</v>
      </c>
      <c r="AG24" s="258" t="str">
        <f t="shared" si="9"/>
        <v>Mayor</v>
      </c>
      <c r="AH24" s="278">
        <f t="shared" si="9"/>
        <v>0.8</v>
      </c>
      <c r="AI24" s="258" t="str">
        <f t="shared" si="9"/>
        <v>Alto</v>
      </c>
      <c r="AJ24" s="258" t="s">
        <v>349</v>
      </c>
      <c r="AK24" s="224" t="s">
        <v>853</v>
      </c>
      <c r="AL24" s="273" t="s">
        <v>855</v>
      </c>
      <c r="AM24" s="273" t="s">
        <v>857</v>
      </c>
      <c r="AN24" s="230">
        <v>44926</v>
      </c>
      <c r="AO24" s="274" t="s">
        <v>63</v>
      </c>
      <c r="AP24" s="229" t="s">
        <v>939</v>
      </c>
      <c r="AQ24" s="165"/>
      <c r="AR24" s="165"/>
      <c r="AS24" s="165"/>
      <c r="AT24" s="165"/>
    </row>
    <row r="25" spans="1:46" s="16" customFormat="1" ht="71.25" customHeight="1" x14ac:dyDescent="0.2">
      <c r="A25" s="13"/>
      <c r="B25" s="447"/>
      <c r="C25" s="405" t="s">
        <v>875</v>
      </c>
      <c r="D25" s="408" t="s">
        <v>888</v>
      </c>
      <c r="E25" s="300" t="s">
        <v>874</v>
      </c>
      <c r="F25" s="300" t="s">
        <v>213</v>
      </c>
      <c r="G25" s="328">
        <v>365</v>
      </c>
      <c r="H25" s="328" t="str">
        <f>+(IF(G25&lt;=4, "Muy Baja",IF(G25&lt;=12,"Baja",IF(G25&lt;=365,"Media",IF(G25&lt;=1500,"Alta",IF(G25&gt;1500,"Muy Alta"))))))</f>
        <v>Media</v>
      </c>
      <c r="I25" s="337">
        <f>IF(H25="Muy Baja",20%,IF(H25="Baja",40%,IF(H25="Media",60%,IF(H25="Alta",80%,IF(H25="Muy Alta",100%,0)))))</f>
        <v>0.6</v>
      </c>
      <c r="J25" s="328" t="s">
        <v>21</v>
      </c>
      <c r="K25" s="337">
        <f>IF(J25="Leve",20%,IF(J25="Menor",40%,IF(J25="Moderado",60%,IF(J25="Mayor",80%,IF(J25="Catastrófico",100%,0)))))</f>
        <v>0.8</v>
      </c>
      <c r="L25" s="300" t="str">
        <f>+IF(AND(H25="Muy Baja",J25="Leve"),"Bajo",IF(AND(H25="Baja",J25="Leve"),"Bajo",IF(AND(H25="Media",J25="Leve"),"Moderado",IF(AND(H25="Alta",J25="Leve"),"Moderado",IF(AND(H25="Muy Alta",J25="Leve"),"Alto",IF(AND(H25="Muy Baja",J25="Menor"),"Bajo",IF(AND(H25="Baja",J25="Menor"),"Moderado",IF(AND(H25="Media",J25="Menor"),"Moderado",IF(AND(H25="Alta",J25="Menor"),"Moderado",IF(AND(H25="Muy Alta",J25="Menor"),"Alto",IF(AND(H25="Muy Baja",J25="Moderado"),"Moderado",IF(AND(H25="Baja",J25="Moderado"),"Moderado",IF(AND(H25="Media",J25="Moderado"),"Moderado",IF(AND(H25="Alta",J25="Moderado"),"Alto",IF(AND(H25="Muy Alta",J25="Moderado"),"Alto",IF(AND(H25="Muy Baja",J25="Mayor"),"Alto",IF(AND(H25="Baja",J25="Mayor"),"Alto",IF(AND(H25="Media",J25="Mayor"),"Alto",IF(AND(H25="Alta",J25="Mayor"),"Alto",IF(AND(H25="Muy Alta",J25="Mayor"),"Alto",IF(AND(H25="Muy Baja",J25="Catastrófico"),"Extremo",IF(AND(H25="Baja",J25="Catastrófico"),"Extremo",IF(AND(H25="Media",J25="Catastrófico"),"Extremo",IF(AND(H25="Alta",J25="Catastrófico"),"Extremo",IF(AND(H25="Muy Alta",J25="Catastrófico"),"Extremo")))))))))))))))))))))))))</f>
        <v>Alto</v>
      </c>
      <c r="M25" s="268" t="s">
        <v>877</v>
      </c>
      <c r="N25" s="266" t="s">
        <v>40</v>
      </c>
      <c r="O25" s="266"/>
      <c r="P25" s="261" t="s">
        <v>139</v>
      </c>
      <c r="Q25" s="267">
        <f t="shared" si="3"/>
        <v>0.25</v>
      </c>
      <c r="R25" s="258" t="s">
        <v>181</v>
      </c>
      <c r="S25" s="267">
        <f t="shared" si="4"/>
        <v>0.15</v>
      </c>
      <c r="T25" s="258" t="s">
        <v>183</v>
      </c>
      <c r="U25" s="258" t="s">
        <v>184</v>
      </c>
      <c r="V25" s="258" t="s">
        <v>186</v>
      </c>
      <c r="W25" s="248">
        <f t="shared" si="5"/>
        <v>0.4</v>
      </c>
      <c r="X25" s="249">
        <f>+I25*W25</f>
        <v>0.24</v>
      </c>
      <c r="Y25" s="250">
        <f>+I25-X25</f>
        <v>0.36</v>
      </c>
      <c r="Z25" s="328" t="str">
        <f>+(IF(Y27&lt;=20%, "Muy Baja",IF(Y27&lt;=40%,"Baja",IF(Y27&lt;=40%,"Media",IF(Y27&lt;=60%,"Alta",IF(Y27&gt;80%,"Muy Alta"))))))</f>
        <v>Muy Baja</v>
      </c>
      <c r="AA25" s="415">
        <f>+Y27</f>
        <v>0.12959999999999999</v>
      </c>
      <c r="AB25" s="328" t="str">
        <f>+J25</f>
        <v>Mayor</v>
      </c>
      <c r="AC25" s="416">
        <f>+K25</f>
        <v>0.8</v>
      </c>
      <c r="AD25" s="328" t="str">
        <f>+IF(AND(H25="Muy Baja",J25="Leve"),"Bajo",IF(AND(H25="Baja",J25="Leve"),"Bajo",IF(AND(H25="Media",J25="Leve"),"Moderado",IF(AND(H25="Alta",J25="Leve"),"Moderado",IF(AND(H25="Muy Alta",J25="Leve"),"Alto",IF(AND(H25="Muy Baja",J25="Menor"),"Bajo",IF(AND(H25="Baja",J25="Menor"),"Moderado",IF(AND(H25="Media",J25="Menor"),"Moderado",IF(AND(H25="Alta",J25="Menor"),"Moderado",IF(AND(H25="Muy Alta",J25="Menor"),"Alto",IF(AND(H25="Muy Baja",J25="Moderado"),"Moderado",IF(AND(H25="Baja",J25="Moderado"),"Moderado",IF(AND(H25="Media",J25="Moderado"),"Moderado",IF(AND(H25="Alta",J25="Moderado"),"Alto",IF(AND(H25="Muy Alta",J25="Moderado"),"Alto",IF(AND(H25="Muy Baja",J25="Mayor"),"Alto",IF(AND(H25="Baja",J25="Mayor"),"Alto",IF(AND(H25="Media",J25="Mayor"),"Alto",IF(AND(H25="Alta",J25="Mayor"),"Alto",IF(AND(H25="Muy Alta",J25="Mayor"),"Alto",IF(AND(H25="Muy Baja",J25="Catastrófico"),"Extremo",IF(AND(H25="Baja",J25="Catastrófico"),"Extremo",IF(AND(H25="Media",J25="Catastrófico"),"Extremo",IF(AND(H25="Alta",J25="Catastrófico"),"Extremo",IF(AND(H25="Muy Alta",J25="Catastrófico"),"Extremo")))))))))))))))))))))))))</f>
        <v>Alto</v>
      </c>
      <c r="AE25" s="328" t="str">
        <f t="shared" si="9"/>
        <v>Muy Baja</v>
      </c>
      <c r="AF25" s="415">
        <f t="shared" si="9"/>
        <v>0.12959999999999999</v>
      </c>
      <c r="AG25" s="328" t="str">
        <f t="shared" si="9"/>
        <v>Mayor</v>
      </c>
      <c r="AH25" s="419">
        <f t="shared" si="9"/>
        <v>0.8</v>
      </c>
      <c r="AI25" s="300" t="str">
        <f t="shared" si="9"/>
        <v>Alto</v>
      </c>
      <c r="AJ25" s="300" t="s">
        <v>348</v>
      </c>
      <c r="AK25" s="224" t="s">
        <v>878</v>
      </c>
      <c r="AL25" s="273" t="s">
        <v>881</v>
      </c>
      <c r="AM25" s="273" t="s">
        <v>882</v>
      </c>
      <c r="AN25" s="417">
        <v>44926</v>
      </c>
      <c r="AO25" s="315" t="s">
        <v>63</v>
      </c>
      <c r="AP25" s="296" t="s">
        <v>886</v>
      </c>
      <c r="AQ25" s="165"/>
      <c r="AR25" s="165"/>
      <c r="AS25" s="165"/>
      <c r="AT25" s="165"/>
    </row>
    <row r="26" spans="1:46" s="16" customFormat="1" ht="57" customHeight="1" x14ac:dyDescent="0.2">
      <c r="A26" s="13"/>
      <c r="B26" s="447"/>
      <c r="C26" s="406"/>
      <c r="D26" s="408"/>
      <c r="E26" s="300"/>
      <c r="F26" s="300"/>
      <c r="G26" s="313"/>
      <c r="H26" s="313"/>
      <c r="I26" s="314"/>
      <c r="J26" s="313"/>
      <c r="K26" s="314"/>
      <c r="L26" s="300"/>
      <c r="M26" s="268" t="s">
        <v>876</v>
      </c>
      <c r="N26" s="266" t="s">
        <v>40</v>
      </c>
      <c r="O26" s="266"/>
      <c r="P26" s="261" t="s">
        <v>139</v>
      </c>
      <c r="Q26" s="267">
        <f t="shared" si="3"/>
        <v>0.25</v>
      </c>
      <c r="R26" s="258" t="s">
        <v>181</v>
      </c>
      <c r="S26" s="267">
        <f t="shared" si="4"/>
        <v>0.15</v>
      </c>
      <c r="T26" s="258" t="s">
        <v>183</v>
      </c>
      <c r="U26" s="258" t="s">
        <v>184</v>
      </c>
      <c r="V26" s="258" t="s">
        <v>186</v>
      </c>
      <c r="W26" s="248">
        <f t="shared" si="5"/>
        <v>0.4</v>
      </c>
      <c r="X26" s="249">
        <f>+Y25*W26</f>
        <v>0.14399999999999999</v>
      </c>
      <c r="Y26" s="250">
        <f>+Y25-X26</f>
        <v>0.216</v>
      </c>
      <c r="Z26" s="313"/>
      <c r="AA26" s="313"/>
      <c r="AB26" s="313"/>
      <c r="AC26" s="313"/>
      <c r="AD26" s="313"/>
      <c r="AE26" s="313"/>
      <c r="AF26" s="357"/>
      <c r="AG26" s="313"/>
      <c r="AH26" s="419"/>
      <c r="AI26" s="300"/>
      <c r="AJ26" s="300"/>
      <c r="AK26" s="224" t="s">
        <v>879</v>
      </c>
      <c r="AL26" s="273" t="s">
        <v>880</v>
      </c>
      <c r="AM26" s="273" t="s">
        <v>882</v>
      </c>
      <c r="AN26" s="418"/>
      <c r="AO26" s="315"/>
      <c r="AP26" s="297"/>
      <c r="AQ26" s="165"/>
      <c r="AR26" s="165"/>
      <c r="AS26" s="165"/>
      <c r="AT26" s="165"/>
    </row>
    <row r="27" spans="1:46" s="16" customFormat="1" ht="70.5" customHeight="1" x14ac:dyDescent="0.2">
      <c r="A27" s="13"/>
      <c r="B27" s="448"/>
      <c r="C27" s="407"/>
      <c r="D27" s="408"/>
      <c r="E27" s="300"/>
      <c r="F27" s="300"/>
      <c r="G27" s="329"/>
      <c r="H27" s="329"/>
      <c r="I27" s="338"/>
      <c r="J27" s="329"/>
      <c r="K27" s="338"/>
      <c r="L27" s="300"/>
      <c r="M27" s="268" t="s">
        <v>883</v>
      </c>
      <c r="N27" s="266" t="s">
        <v>40</v>
      </c>
      <c r="O27" s="266"/>
      <c r="P27" s="261" t="s">
        <v>139</v>
      </c>
      <c r="Q27" s="267">
        <f t="shared" si="3"/>
        <v>0.25</v>
      </c>
      <c r="R27" s="258" t="s">
        <v>181</v>
      </c>
      <c r="S27" s="267">
        <f t="shared" si="4"/>
        <v>0.15</v>
      </c>
      <c r="T27" s="258" t="s">
        <v>182</v>
      </c>
      <c r="U27" s="258" t="s">
        <v>184</v>
      </c>
      <c r="V27" s="258" t="s">
        <v>186</v>
      </c>
      <c r="W27" s="248">
        <f t="shared" si="5"/>
        <v>0.4</v>
      </c>
      <c r="X27" s="249">
        <f>+Y26*W27</f>
        <v>8.6400000000000005E-2</v>
      </c>
      <c r="Y27" s="250">
        <f>+Y26-X27</f>
        <v>0.12959999999999999</v>
      </c>
      <c r="Z27" s="329"/>
      <c r="AA27" s="329"/>
      <c r="AB27" s="329"/>
      <c r="AC27" s="329"/>
      <c r="AD27" s="329"/>
      <c r="AE27" s="329"/>
      <c r="AF27" s="420"/>
      <c r="AG27" s="329"/>
      <c r="AH27" s="419"/>
      <c r="AI27" s="300"/>
      <c r="AJ27" s="300"/>
      <c r="AK27" s="224" t="s">
        <v>884</v>
      </c>
      <c r="AL27" s="273" t="s">
        <v>885</v>
      </c>
      <c r="AM27" s="273" t="s">
        <v>882</v>
      </c>
      <c r="AN27" s="230">
        <v>44926</v>
      </c>
      <c r="AO27" s="315"/>
      <c r="AP27" s="298"/>
      <c r="AQ27" s="165"/>
      <c r="AR27" s="165"/>
      <c r="AS27" s="165"/>
      <c r="AT27" s="165"/>
    </row>
    <row r="28" spans="1:46" s="16" customFormat="1" ht="148.9" customHeight="1" x14ac:dyDescent="0.2">
      <c r="A28" s="13"/>
      <c r="B28" s="446" t="s">
        <v>408</v>
      </c>
      <c r="C28" s="307" t="s">
        <v>750</v>
      </c>
      <c r="D28" s="408" t="s">
        <v>749</v>
      </c>
      <c r="E28" s="304" t="s">
        <v>665</v>
      </c>
      <c r="F28" s="304" t="s">
        <v>213</v>
      </c>
      <c r="G28" s="306">
        <v>1080</v>
      </c>
      <c r="H28" s="328" t="str">
        <f>+(IF(G28&lt;=4, "Muy Baja",IF(G28&lt;=12,"Baja",IF(G28&lt;=365,"Media",IF(G28&lt;=1500,"Alta",IF(G28&gt;1500,"Muy Alta"))))))</f>
        <v>Alta</v>
      </c>
      <c r="I28" s="312">
        <f>IF(H28="Muy Baja",20%,IF(H28="Baja",40%,IF(H28="Media",60%,IF(H28="Alta",80%,IF(H28="Muy Alta",100%,0)))))</f>
        <v>0.8</v>
      </c>
      <c r="J28" s="300" t="s">
        <v>19</v>
      </c>
      <c r="K28" s="312">
        <f>IF(J28="Leve",20%,IF(J28="Menor",40%,IF(J28="Moderado",60%,IF(J28="Mayor",80%,IF(J28="Catastrófico",100%,0)))))</f>
        <v>0.6</v>
      </c>
      <c r="L28" s="300" t="str">
        <f>+IF(AND(H28="Muy Baja",J28="Leve"),"Bajo",IF(AND(H28="Baja",J28="Leve"),"Bajo",IF(AND(H28="Media",J28="Leve"),"Moderado",IF(AND(H28="Alta",J28="Leve"),"Moderado",IF(AND(H28="Muy Alta",J28="Leve"),"Alto",IF(AND(H28="Muy Baja",J28="Menor"),"Bajo",IF(AND(H28="Baja",J28="Menor"),"Moderado",IF(AND(H28="Media",J28="Menor"),"Moderado",IF(AND(H28="Alta",J28="Menor"),"Moderado",IF(AND(H28="Muy Alta",J28="Menor"),"Alto",IF(AND(H28="Muy Baja",J28="Moderado"),"Moderado",IF(AND(H28="Baja",J28="Moderado"),"Moderado",IF(AND(H28="Media",J28="Moderado"),"Moderado",IF(AND(H28="Alta",J28="Moderado"),"Alto",IF(AND(H28="Muy Alta",J28="Moderado"),"Alto",IF(AND(H28="Muy Baja",J28="Mayor"),"Alto",IF(AND(H28="Baja",J28="Mayor"),"Alto",IF(AND(H28="Media",J28="Mayor"),"Alto",IF(AND(H28="Alta",J28="Mayor"),"Alto",IF(AND(H28="Muy Alta",J28="Mayor"),"Alto",IF(AND(H28="Muy Baja",J28="Catastrófico"),"Extremo",IF(AND(H28="Baja",J28="Catastrófico"),"Extremo",IF(AND(H28="Media",J28="Catastrófico"),"Extremo",IF(AND(H28="Alta",J28="Catastrófico"),"Extremo",IF(AND(H28="Muy Alta",J28="Catastrófico"),"Extremo")))))))))))))))))))))))))</f>
        <v>Alto</v>
      </c>
      <c r="M28" s="59" t="s">
        <v>916</v>
      </c>
      <c r="N28" s="262" t="s">
        <v>40</v>
      </c>
      <c r="O28" s="262"/>
      <c r="P28" s="261" t="s">
        <v>139</v>
      </c>
      <c r="Q28" s="267">
        <f t="shared" ref="Q28:Q35" si="10">IF(P28="Preventivo",25%,IF(P28="Detectivo",15%,IF(P28="Correctivo",10%)))</f>
        <v>0.25</v>
      </c>
      <c r="R28" s="261" t="s">
        <v>181</v>
      </c>
      <c r="S28" s="272">
        <f t="shared" ref="S28:S35" si="11">IF(R28="Automático",25%,IF(R28="Manual",15%))</f>
        <v>0.15</v>
      </c>
      <c r="T28" s="261" t="s">
        <v>182</v>
      </c>
      <c r="U28" s="261" t="s">
        <v>184</v>
      </c>
      <c r="V28" s="261" t="s">
        <v>186</v>
      </c>
      <c r="W28" s="251">
        <f t="shared" ref="W28:W35" si="12">+Q28+S28</f>
        <v>0.4</v>
      </c>
      <c r="X28" s="249">
        <f>+I28*W28</f>
        <v>0.32000000000000006</v>
      </c>
      <c r="Y28" s="250">
        <f>+I28-X28</f>
        <v>0.48</v>
      </c>
      <c r="Z28" s="328" t="str">
        <f>+(IF(Y29&lt;=20%, "Muy Baja",IF(Y29&lt;=40%,"Baja",IF(Y29&lt;=40%,"Media",IF(Y29&lt;=60%,"Alta",IF(Y29&gt;80%,"Muy Alta"))))))</f>
        <v>Baja</v>
      </c>
      <c r="AA28" s="426">
        <f>+Y29</f>
        <v>0.33599999999999997</v>
      </c>
      <c r="AB28" s="300" t="str">
        <f>+J28</f>
        <v>Moderado</v>
      </c>
      <c r="AC28" s="419">
        <f>+K28</f>
        <v>0.6</v>
      </c>
      <c r="AD28" s="300" t="str">
        <f>+IF(AND(H28="Muy Baja",J28="Leve"),"Bajo",IF(AND(H28="Baja",J28="Leve"),"Bajo",IF(AND(H28="Media",J28="Leve"),"Moderado",IF(AND(H28="Alta",J28="Leve"),"Moderado",IF(AND(H28="Muy Alta",J28="Leve"),"Alto",IF(AND(H28="Muy Baja",J28="Menor"),"Bajo",IF(AND(H28="Baja",J28="Menor"),"Moderado",IF(AND(H28="Media",J28="Menor"),"Moderado",IF(AND(H28="Alta",J28="Menor"),"Moderado",IF(AND(H28="Muy Alta",J28="Menor"),"Alto",IF(AND(H28="Muy Baja",J28="Moderado"),"Moderado",IF(AND(H28="Baja",J28="Moderado"),"Moderado",IF(AND(H28="Media",J28="Moderado"),"Moderado",IF(AND(H28="Alta",J28="Moderado"),"Alto",IF(AND(H28="Muy Alta",J28="Moderado"),"Alto",IF(AND(H28="Muy Baja",J28="Mayor"),"Alto",IF(AND(H28="Baja",J28="Mayor"),"Alto",IF(AND(H28="Media",J28="Mayor"),"Alto",IF(AND(H28="Alta",J28="Mayor"),"Alto",IF(AND(H28="Muy Alta",J28="Mayor"),"Alto",IF(AND(H28="Muy Baja",J28="Catastrófico"),"Extremo",IF(AND(H28="Baja",J28="Catastrófico"),"Extremo",IF(AND(H28="Media",J28="Catastrófico"),"Extremo",IF(AND(H28="Alta",J28="Catastrófico"),"Extremo",IF(AND(H28="Muy Alta",J28="Catastrófico"),"Extremo")))))))))))))))))))))))))</f>
        <v>Alto</v>
      </c>
      <c r="AE28" s="300" t="str">
        <f>+Z28</f>
        <v>Baja</v>
      </c>
      <c r="AF28" s="426">
        <f>+AA28</f>
        <v>0.33599999999999997</v>
      </c>
      <c r="AG28" s="300" t="str">
        <f>+AB28</f>
        <v>Moderado</v>
      </c>
      <c r="AH28" s="419">
        <f>+AC28</f>
        <v>0.6</v>
      </c>
      <c r="AI28" s="300" t="str">
        <f>+AD28</f>
        <v>Alto</v>
      </c>
      <c r="AJ28" s="300" t="s">
        <v>348</v>
      </c>
      <c r="AK28" s="268" t="s">
        <v>914</v>
      </c>
      <c r="AL28" s="281" t="s">
        <v>574</v>
      </c>
      <c r="AM28" s="273" t="s">
        <v>575</v>
      </c>
      <c r="AN28" s="280">
        <v>44926</v>
      </c>
      <c r="AO28" s="296" t="s">
        <v>63</v>
      </c>
      <c r="AP28" s="315" t="s">
        <v>940</v>
      </c>
      <c r="AQ28" s="165"/>
      <c r="AR28" s="165"/>
      <c r="AS28" s="165"/>
      <c r="AT28" s="165"/>
    </row>
    <row r="29" spans="1:46" s="16" customFormat="1" ht="164.25" customHeight="1" x14ac:dyDescent="0.2">
      <c r="A29" s="13"/>
      <c r="B29" s="447"/>
      <c r="C29" s="307"/>
      <c r="D29" s="408"/>
      <c r="E29" s="304"/>
      <c r="F29" s="304"/>
      <c r="G29" s="306"/>
      <c r="H29" s="329"/>
      <c r="I29" s="312"/>
      <c r="J29" s="300"/>
      <c r="K29" s="312"/>
      <c r="L29" s="300"/>
      <c r="M29" s="268" t="s">
        <v>917</v>
      </c>
      <c r="N29" s="266" t="s">
        <v>40</v>
      </c>
      <c r="O29" s="266"/>
      <c r="P29" s="261" t="s">
        <v>140</v>
      </c>
      <c r="Q29" s="267">
        <f t="shared" si="10"/>
        <v>0.15</v>
      </c>
      <c r="R29" s="258" t="s">
        <v>181</v>
      </c>
      <c r="S29" s="267">
        <f t="shared" si="11"/>
        <v>0.15</v>
      </c>
      <c r="T29" s="258" t="s">
        <v>182</v>
      </c>
      <c r="U29" s="258" t="s">
        <v>184</v>
      </c>
      <c r="V29" s="258" t="s">
        <v>186</v>
      </c>
      <c r="W29" s="248">
        <f t="shared" si="12"/>
        <v>0.3</v>
      </c>
      <c r="X29" s="249">
        <f>+Y28*W29</f>
        <v>0.14399999999999999</v>
      </c>
      <c r="Y29" s="250">
        <f>+Y28-X29</f>
        <v>0.33599999999999997</v>
      </c>
      <c r="Z29" s="313"/>
      <c r="AA29" s="426"/>
      <c r="AB29" s="300"/>
      <c r="AC29" s="419"/>
      <c r="AD29" s="300"/>
      <c r="AE29" s="300"/>
      <c r="AF29" s="426"/>
      <c r="AG29" s="300"/>
      <c r="AH29" s="419"/>
      <c r="AI29" s="300"/>
      <c r="AJ29" s="300"/>
      <c r="AK29" s="268" t="s">
        <v>915</v>
      </c>
      <c r="AL29" s="275" t="s">
        <v>918</v>
      </c>
      <c r="AM29" s="273" t="s">
        <v>576</v>
      </c>
      <c r="AN29" s="280">
        <v>44926</v>
      </c>
      <c r="AO29" s="297"/>
      <c r="AP29" s="315"/>
      <c r="AQ29" s="165"/>
      <c r="AR29" s="165"/>
      <c r="AS29" s="165"/>
      <c r="AT29" s="165"/>
    </row>
    <row r="30" spans="1:46" ht="157.5" customHeight="1" x14ac:dyDescent="0.2">
      <c r="B30" s="447"/>
      <c r="C30" s="328" t="s">
        <v>549</v>
      </c>
      <c r="D30" s="412" t="s">
        <v>752</v>
      </c>
      <c r="E30" s="328" t="s">
        <v>427</v>
      </c>
      <c r="F30" s="328" t="s">
        <v>213</v>
      </c>
      <c r="G30" s="328">
        <v>13</v>
      </c>
      <c r="H30" s="328" t="str">
        <f>+(IF(G30&lt;=4, "Muy Baja",IF(G30&lt;=12,"Baja",IF(G30&lt;=365,"Media",IF(G30&lt;=1500,"Alta",IF(G30&gt;1500,"Muy Alta"))))))</f>
        <v>Media</v>
      </c>
      <c r="I30" s="312">
        <f>IF(H30="Muy Baja",20%,IF(H30="Baja",40%,IF(H30="Media",60%,IF(H30="Alta",80%,IF(H30="Muy Alta",100%,0)))))</f>
        <v>0.6</v>
      </c>
      <c r="J30" s="300" t="s">
        <v>21</v>
      </c>
      <c r="K30" s="312">
        <f>IF(J30="Leve",20%,IF(J30="Menor",40%,IF(J30="Moderado",60%,IF(J30="Mayor",80%,IF(J30="Catastrófico",100%,0)))))</f>
        <v>0.8</v>
      </c>
      <c r="L30" s="300" t="str">
        <f>+IF(AND(H30="Muy Baja",J30="Leve"),"Bajo",IF(AND(H30="Baja",J30="Leve"),"Bajo",IF(AND(H30="Media",J30="Leve"),"Moderado",IF(AND(H30="Alta",J30="Leve"),"Moderado",IF(AND(H30="Muy Alta",J30="Leve"),"Alto",IF(AND(H30="Muy Baja",J30="Menor"),"Bajo",IF(AND(H30="Baja",J30="Menor"),"Moderado",IF(AND(H30="Media",J30="Menor"),"Moderado",IF(AND(H30="Alta",J30="Menor"),"Moderado",IF(AND(H30="Muy Alta",J30="Menor"),"Alto",IF(AND(H30="Muy Baja",J30="Moderado"),"Moderado",IF(AND(H30="Baja",J30="Moderado"),"Moderado",IF(AND(H30="Media",J30="Moderado"),"Moderado",IF(AND(H30="Alta",J30="Moderado"),"Alto",IF(AND(H30="Muy Alta",J30="Moderado"),"Alto",IF(AND(H30="Muy Baja",J30="Mayor"),"Alto",IF(AND(H30="Baja",J30="Mayor"),"Alto",IF(AND(H30="Media",J30="Mayor"),"Alto",IF(AND(H30="Alta",J30="Mayor"),"Alto",IF(AND(H30="Muy Alta",J30="Mayor"),"Alto",IF(AND(H30="Muy Baja",J30="Catastrófico"),"Extremo",IF(AND(H30="Baja",J30="Catastrófico"),"Extremo",IF(AND(H30="Media",J30="Catastrófico"),"Extremo",IF(AND(H30="Alta",J30="Catastrófico"),"Extremo",IF(AND(H30="Muy Alta",J30="Catastrófico"),"Extremo")))))))))))))))))))))))))</f>
        <v>Alto</v>
      </c>
      <c r="M30" s="586" t="s">
        <v>751</v>
      </c>
      <c r="N30" s="258" t="s">
        <v>40</v>
      </c>
      <c r="O30" s="258"/>
      <c r="P30" s="258" t="s">
        <v>139</v>
      </c>
      <c r="Q30" s="267">
        <f t="shared" si="10"/>
        <v>0.25</v>
      </c>
      <c r="R30" s="258" t="s">
        <v>181</v>
      </c>
      <c r="S30" s="267">
        <f t="shared" si="11"/>
        <v>0.15</v>
      </c>
      <c r="T30" s="258" t="s">
        <v>182</v>
      </c>
      <c r="U30" s="258" t="s">
        <v>185</v>
      </c>
      <c r="V30" s="258" t="s">
        <v>186</v>
      </c>
      <c r="W30" s="248">
        <f t="shared" si="12"/>
        <v>0.4</v>
      </c>
      <c r="X30" s="255">
        <f>+I30*W30</f>
        <v>0.24</v>
      </c>
      <c r="Y30" s="587">
        <f>+I30-X30</f>
        <v>0.36</v>
      </c>
      <c r="Z30" s="328" t="str">
        <f>+(IF(Y31&lt;=20%, "Muy Baja",IF(Y31&lt;=40%,"Baja",IF(Y31&lt;=40%,"Media",IF(Y31&lt;=60%,"Alta",IF(Y31&gt;80%,"Muy Alta"))))))</f>
        <v>Baja</v>
      </c>
      <c r="AA30" s="415">
        <f>+Y31</f>
        <v>0.252</v>
      </c>
      <c r="AB30" s="328" t="str">
        <f>+J30</f>
        <v>Mayor</v>
      </c>
      <c r="AC30" s="416">
        <f>+K30</f>
        <v>0.8</v>
      </c>
      <c r="AD30" s="328" t="str">
        <f>+IF(AND(H30="Muy Baja",J30="Leve"),"Bajo",IF(AND(H30="Baja",J30="Leve"),"Bajo",IF(AND(H30="Media",J30="Leve"),"Moderado",IF(AND(H30="Alta",J30="Leve"),"Moderado",IF(AND(H30="Muy Alta",J30="Leve"),"Alto",IF(AND(H30="Muy Baja",J30="Menor"),"Bajo",IF(AND(H30="Baja",J30="Menor"),"Moderado",IF(AND(H30="Media",J30="Menor"),"Moderado",IF(AND(H30="Alta",J30="Menor"),"Moderado",IF(AND(H30="Muy Alta",J30="Menor"),"Alto",IF(AND(H30="Muy Baja",J30="Moderado"),"Moderado",IF(AND(H30="Baja",J30="Moderado"),"Moderado",IF(AND(H30="Media",J30="Moderado"),"Moderado",IF(AND(H30="Alta",J30="Moderado"),"Alto",IF(AND(H30="Muy Alta",J30="Moderado"),"Alto",IF(AND(H30="Muy Baja",J30="Mayor"),"Alto",IF(AND(H30="Baja",J30="Mayor"),"Alto",IF(AND(H30="Media",J30="Mayor"),"Alto",IF(AND(H30="Alta",J30="Mayor"),"Alto",IF(AND(H30="Muy Alta",J30="Mayor"),"Alto",IF(AND(H30="Muy Baja",J30="Catastrófico"),"Extremo",IF(AND(H30="Baja",J30="Catastrófico"),"Extremo",IF(AND(H30="Media",J30="Catastrófico"),"Extremo",IF(AND(H30="Alta",J30="Catastrófico"),"Extremo",IF(AND(H30="Muy Alta",J30="Catastrófico"),"Extremo")))))))))))))))))))))))))</f>
        <v>Alto</v>
      </c>
      <c r="AE30" s="328" t="str">
        <f>+Z30</f>
        <v>Baja</v>
      </c>
      <c r="AF30" s="426">
        <f>+AA30</f>
        <v>0.252</v>
      </c>
      <c r="AG30" s="300" t="str">
        <f>+AB30</f>
        <v>Mayor</v>
      </c>
      <c r="AH30" s="419">
        <f>+AC30</f>
        <v>0.8</v>
      </c>
      <c r="AI30" s="300" t="str">
        <f>+AD30</f>
        <v>Alto</v>
      </c>
      <c r="AJ30" s="300" t="s">
        <v>348</v>
      </c>
      <c r="AK30" s="224" t="s">
        <v>551</v>
      </c>
      <c r="AL30" s="224" t="s">
        <v>452</v>
      </c>
      <c r="AM30" s="296" t="s">
        <v>454</v>
      </c>
      <c r="AN30" s="430">
        <v>44926</v>
      </c>
      <c r="AO30" s="296" t="s">
        <v>63</v>
      </c>
      <c r="AP30" s="402" t="s">
        <v>941</v>
      </c>
      <c r="AQ30" s="350"/>
      <c r="AR30" s="350"/>
      <c r="AS30" s="350"/>
      <c r="AT30" s="352"/>
    </row>
    <row r="31" spans="1:46" ht="103.5" customHeight="1" x14ac:dyDescent="0.2">
      <c r="B31" s="447"/>
      <c r="C31" s="313"/>
      <c r="D31" s="413"/>
      <c r="E31" s="313"/>
      <c r="F31" s="313"/>
      <c r="G31" s="313"/>
      <c r="H31" s="313"/>
      <c r="I31" s="312"/>
      <c r="J31" s="300"/>
      <c r="K31" s="312"/>
      <c r="L31" s="300"/>
      <c r="M31" s="586" t="s">
        <v>550</v>
      </c>
      <c r="N31" s="220" t="s">
        <v>40</v>
      </c>
      <c r="O31" s="258"/>
      <c r="P31" s="258" t="s">
        <v>140</v>
      </c>
      <c r="Q31" s="267">
        <f t="shared" si="10"/>
        <v>0.15</v>
      </c>
      <c r="R31" s="258" t="s">
        <v>181</v>
      </c>
      <c r="S31" s="267">
        <f t="shared" si="11"/>
        <v>0.15</v>
      </c>
      <c r="T31" s="258" t="s">
        <v>182</v>
      </c>
      <c r="U31" s="258" t="s">
        <v>184</v>
      </c>
      <c r="V31" s="258" t="s">
        <v>186</v>
      </c>
      <c r="W31" s="248">
        <f t="shared" si="12"/>
        <v>0.3</v>
      </c>
      <c r="X31" s="249">
        <f>+Y30*W31</f>
        <v>0.108</v>
      </c>
      <c r="Y31" s="250">
        <f>+Y30-X31</f>
        <v>0.252</v>
      </c>
      <c r="Z31" s="313"/>
      <c r="AA31" s="357"/>
      <c r="AB31" s="313"/>
      <c r="AC31" s="353"/>
      <c r="AD31" s="313"/>
      <c r="AE31" s="313"/>
      <c r="AF31" s="426"/>
      <c r="AG31" s="300"/>
      <c r="AH31" s="419"/>
      <c r="AI31" s="300"/>
      <c r="AJ31" s="300"/>
      <c r="AK31" s="224" t="s">
        <v>552</v>
      </c>
      <c r="AL31" s="224" t="s">
        <v>453</v>
      </c>
      <c r="AM31" s="298"/>
      <c r="AN31" s="431"/>
      <c r="AO31" s="297"/>
      <c r="AP31" s="403"/>
      <c r="AQ31" s="350"/>
      <c r="AR31" s="351"/>
      <c r="AS31" s="351"/>
      <c r="AT31" s="352"/>
    </row>
    <row r="32" spans="1:46" ht="115.5" customHeight="1" x14ac:dyDescent="0.2">
      <c r="B32" s="447"/>
      <c r="C32" s="259" t="s">
        <v>754</v>
      </c>
      <c r="D32" s="282" t="s">
        <v>753</v>
      </c>
      <c r="E32" s="259" t="s">
        <v>377</v>
      </c>
      <c r="F32" s="259" t="s">
        <v>213</v>
      </c>
      <c r="G32" s="259">
        <v>5</v>
      </c>
      <c r="H32" s="261" t="str">
        <f>+(IF(G32&lt;=4, "Muy Baja",IF(G32&lt;=12,"Baja",IF(G32&lt;=365,"Media",IF(G32&lt;=1500,"Alta",IF(G32&gt;1500,"Muy Alta"))))))</f>
        <v>Baja</v>
      </c>
      <c r="I32" s="270">
        <f>IF(H32="Muy Baja",20%,IF(H32="Baja",40%,IF(H32="Media",60%,IF(H32="Alta",80%,IF(H32="Muy Alta",100%,0)))))</f>
        <v>0.4</v>
      </c>
      <c r="J32" s="260" t="s">
        <v>19</v>
      </c>
      <c r="K32" s="270">
        <f>IF(J32="Leve",20%,IF(J32="Menor",40%,IF(J32="Moderado",60%,IF(J32="Mayor",80%,IF(J32="Catastrófico",100%,0)))))</f>
        <v>0.6</v>
      </c>
      <c r="L32" s="261" t="str">
        <f>+IF(AND(H32="Muy Baja",J32="Leve"),"Bajo",IF(AND(H32="Baja",J32="Leve"),"Bajo",IF(AND(H32="Media",J32="Leve"),"Moderado",IF(AND(H32="Alta",J32="Leve"),"Moderado",IF(AND(H32="Muy Alta",J32="Leve"),"Alto",IF(AND(H32="Muy Baja",J32="Menor"),"Bajo",IF(AND(H32="Baja",J32="Menor"),"Moderado",IF(AND(H32="Media",J32="Menor"),"Moderado",IF(AND(H32="Alta",J32="Menor"),"Moderado",IF(AND(H32="Muy Alta",J32="Menor"),"Alto",IF(AND(H32="Muy Baja",J32="Moderado"),"Moderado",IF(AND(H32="Baja",J32="Moderado"),"Moderado",IF(AND(H32="Media",J32="Moderado"),"Moderado",IF(AND(H32="Alta",J32="Moderado"),"Alto",IF(AND(H32="Muy Alta",J32="Moderado"),"Alto",IF(AND(H32="Muy Baja",J32="Mayor"),"Alto",IF(AND(H32="Baja",J32="Mayor"),"Alto",IF(AND(H32="Media",J32="Mayor"),"Alto",IF(AND(H32="Alta",J32="Mayor"),"Alto",IF(AND(H32="Muy Alta",J32="Mayor"),"Alto",IF(AND(H32="Muy Baja",J32="Catastrófico"),"Extremo",IF(AND(H32="Baja",J32="Catastrófico"),"Extremo",IF(AND(H32="Media",J32="Catastrófico"),"Extremo",IF(AND(H32="Alta",J32="Catastrófico"),"Extremo",IF(AND(H32="Muy Alta",J32="Catastrófico"),"Extremo")))))))))))))))))))))))))</f>
        <v>Moderado</v>
      </c>
      <c r="M32" s="586" t="s">
        <v>994</v>
      </c>
      <c r="N32" s="258" t="s">
        <v>40</v>
      </c>
      <c r="O32" s="258"/>
      <c r="P32" s="258" t="s">
        <v>139</v>
      </c>
      <c r="Q32" s="267">
        <f t="shared" si="10"/>
        <v>0.25</v>
      </c>
      <c r="R32" s="258" t="s">
        <v>181</v>
      </c>
      <c r="S32" s="267">
        <f t="shared" si="11"/>
        <v>0.15</v>
      </c>
      <c r="T32" s="261" t="s">
        <v>182</v>
      </c>
      <c r="U32" s="261" t="s">
        <v>184</v>
      </c>
      <c r="V32" s="261" t="s">
        <v>186</v>
      </c>
      <c r="W32" s="251">
        <f t="shared" si="12"/>
        <v>0.4</v>
      </c>
      <c r="X32" s="252">
        <f>+I32*W32</f>
        <v>0.16000000000000003</v>
      </c>
      <c r="Y32" s="253">
        <f>+I32-X32</f>
        <v>0.24</v>
      </c>
      <c r="Z32" s="259" t="str">
        <f>+(IF(Y32&lt;=20%, "Muy Baja",IF(Y32&lt;=40%,"Baja",IF(Y32&lt;=40%,"Media",IF(Y32&lt;=60%,"Alta",IF(Y32&gt;80%,"Muy Alta"))))))</f>
        <v>Baja</v>
      </c>
      <c r="AA32" s="276">
        <f>+Y32</f>
        <v>0.24</v>
      </c>
      <c r="AB32" s="259" t="str">
        <f>+J32</f>
        <v>Moderado</v>
      </c>
      <c r="AC32" s="277">
        <f>+K32</f>
        <v>0.6</v>
      </c>
      <c r="AD32" s="259" t="str">
        <f>+IF(AND(H32="Muy Baja",J32="Leve"),"Bajo",IF(AND(H32="Baja",J32="Leve"),"Bajo",IF(AND(H32="Media",J32="Leve"),"Moderado",IF(AND(H32="Alta",J32="Leve"),"Moderado",IF(AND(H32="Muy Alta",J32="Leve"),"Alto",IF(AND(H32="Muy Baja",J32="Menor"),"Bajo",IF(AND(H32="Baja",J32="Menor"),"Moderado",IF(AND(H32="Media",J32="Menor"),"Moderado",IF(AND(H32="Alta",J32="Menor"),"Moderado",IF(AND(H32="Muy Alta",J32="Menor"),"Alto",IF(AND(H32="Muy Baja",J32="Moderado"),"Moderado",IF(AND(H32="Baja",J32="Moderado"),"Moderado",IF(AND(H32="Media",J32="Moderado"),"Moderado",IF(AND(H32="Alta",J32="Moderado"),"Alto",IF(AND(H32="Muy Alta",J32="Moderado"),"Alto",IF(AND(H32="Muy Baja",J32="Mayor"),"Alto",IF(AND(H32="Baja",J32="Mayor"),"Alto",IF(AND(H32="Media",J32="Mayor"),"Alto",IF(AND(H32="Alta",J32="Mayor"),"Alto",IF(AND(H32="Muy Alta",J32="Mayor"),"Alto",IF(AND(H32="Muy Baja",J32="Catastrófico"),"Extremo",IF(AND(H32="Baja",J32="Catastrófico"),"Extremo",IF(AND(H32="Media",J32="Catastrófico"),"Extremo",IF(AND(H32="Alta",J32="Catastrófico"),"Extremo",IF(AND(H32="Muy Alta",J32="Catastrófico"),"Extremo")))))))))))))))))))))))))</f>
        <v>Moderado</v>
      </c>
      <c r="AE32" s="259" t="str">
        <f t="shared" ref="AE32:AI33" si="13">+Z32</f>
        <v>Baja</v>
      </c>
      <c r="AF32" s="284">
        <f t="shared" si="13"/>
        <v>0.24</v>
      </c>
      <c r="AG32" s="258" t="str">
        <f t="shared" si="13"/>
        <v>Moderado</v>
      </c>
      <c r="AH32" s="278">
        <f t="shared" si="13"/>
        <v>0.6</v>
      </c>
      <c r="AI32" s="258" t="str">
        <f t="shared" si="13"/>
        <v>Moderado</v>
      </c>
      <c r="AJ32" s="258" t="s">
        <v>348</v>
      </c>
      <c r="AK32" s="288" t="s">
        <v>995</v>
      </c>
      <c r="AL32" s="289" t="s">
        <v>447</v>
      </c>
      <c r="AM32" s="263" t="s">
        <v>448</v>
      </c>
      <c r="AN32" s="286">
        <v>44926</v>
      </c>
      <c r="AO32" s="263" t="s">
        <v>63</v>
      </c>
      <c r="AP32" s="263" t="s">
        <v>449</v>
      </c>
      <c r="AQ32" s="268"/>
      <c r="AR32" s="268"/>
      <c r="AS32" s="268"/>
      <c r="AT32" s="271"/>
    </row>
    <row r="33" spans="2:48" ht="120.75" customHeight="1" x14ac:dyDescent="0.2">
      <c r="B33" s="447"/>
      <c r="C33" s="421" t="s">
        <v>755</v>
      </c>
      <c r="D33" s="412" t="s">
        <v>738</v>
      </c>
      <c r="E33" s="328" t="s">
        <v>427</v>
      </c>
      <c r="F33" s="304" t="s">
        <v>213</v>
      </c>
      <c r="G33" s="304">
        <v>12</v>
      </c>
      <c r="H33" s="328" t="str">
        <f t="shared" ref="H33" si="14">+(IF(G33&lt;=4, "Muy Baja",IF(G33&lt;=12,"Baja",IF(G33&lt;=365,"Media",IF(G33&lt;=1500,"Alta",IF(G33&gt;1500,"Muy Alta"))))))</f>
        <v>Baja</v>
      </c>
      <c r="I33" s="337">
        <f>IF(H33="Muy Baja",20%,IF(H33="Baja",40%,IF(H33="Media",60%,IF(H33="Alta",80%,IF(H33="Muy Alta",100%,0)))))</f>
        <v>0.4</v>
      </c>
      <c r="J33" s="300" t="s">
        <v>19</v>
      </c>
      <c r="K33" s="337">
        <f>IF(J33="Leve",20%,IF(J33="Menor",40%,IF(J33="Moderado",60%,IF(J33="Mayor",80%,IF(J33="Catastrófico",100%,0)))))</f>
        <v>0.6</v>
      </c>
      <c r="L33" s="300" t="str">
        <f>+IF(AND(H33="Muy Baja",J33="Leve"),"Bajo",IF(AND(H33="Baja",J33="Leve"),"Bajo",IF(AND(H33="Media",J33="Leve"),"Moderado",IF(AND(H33="Alta",J33="Leve"),"Moderado",IF(AND(H33="Muy Alta",J33="Leve"),"Alto",IF(AND(H33="Muy Baja",J33="Menor"),"Bajo",IF(AND(H33="Baja",J33="Menor"),"Moderado",IF(AND(H33="Media",J33="Menor"),"Moderado",IF(AND(H33="Alta",J33="Menor"),"Moderado",IF(AND(H33="Muy Alta",J33="Menor"),"Alto",IF(AND(H33="Muy Baja",J33="Moderado"),"Moderado",IF(AND(H33="Baja",J33="Moderado"),"Moderado",IF(AND(H33="Media",J33="Moderado"),"Moderado",IF(AND(H33="Alta",J33="Moderado"),"Alto",IF(AND(H33="Muy Alta",J33="Moderado"),"Alto",IF(AND(H33="Muy Baja",J33="Mayor"),"Alto",IF(AND(H33="Baja",J33="Mayor"),"Alto",IF(AND(H33="Media",J33="Mayor"),"Alto",IF(AND(H33="Alta",J33="Mayor"),"Alto",IF(AND(H33="Muy Alta",J33="Mayor"),"Alto",IF(AND(H33="Muy Baja",J33="Catastrófico"),"Extremo",IF(AND(H33="Baja",J33="Catastrófico"),"Extremo",IF(AND(H33="Media",J33="Catastrófico"),"Extremo",IF(AND(H33="Alta",J33="Catastrófico"),"Extremo",IF(AND(H33="Muy Alta",J33="Catastrófico"),"Extremo")))))))))))))))))))))))))</f>
        <v>Moderado</v>
      </c>
      <c r="M33" s="588" t="s">
        <v>756</v>
      </c>
      <c r="N33" s="258" t="s">
        <v>40</v>
      </c>
      <c r="O33" s="273"/>
      <c r="P33" s="258" t="s">
        <v>139</v>
      </c>
      <c r="Q33" s="267">
        <f t="shared" si="10"/>
        <v>0.25</v>
      </c>
      <c r="R33" s="258" t="s">
        <v>181</v>
      </c>
      <c r="S33" s="267">
        <f t="shared" si="11"/>
        <v>0.15</v>
      </c>
      <c r="T33" s="258" t="s">
        <v>182</v>
      </c>
      <c r="U33" s="258" t="s">
        <v>184</v>
      </c>
      <c r="V33" s="258" t="s">
        <v>186</v>
      </c>
      <c r="W33" s="248">
        <f t="shared" si="12"/>
        <v>0.4</v>
      </c>
      <c r="X33" s="252">
        <f>+I33*W33</f>
        <v>0.16000000000000003</v>
      </c>
      <c r="Y33" s="253">
        <f>+I33-X33</f>
        <v>0.24</v>
      </c>
      <c r="Z33" s="328" t="str">
        <f>+(IF(Y34&lt;=20%, "Muy Baja",IF(Y34&lt;=40%,"Baja",IF(Y34&lt;=40%,"Media",IF(Y34&lt;=60%,"Alta",IF(Y34&gt;80%,"Muy Alta"))))))</f>
        <v>Muy Baja</v>
      </c>
      <c r="AA33" s="415">
        <f>+Y34</f>
        <v>0.14399999999999999</v>
      </c>
      <c r="AB33" s="328" t="str">
        <f>+J33</f>
        <v>Moderado</v>
      </c>
      <c r="AC33" s="416">
        <f>+K33</f>
        <v>0.6</v>
      </c>
      <c r="AD33" s="328" t="str">
        <f>+IF(AND(H33="Muy Baja",J33="Leve"),"Bajo",IF(AND(H33="Baja",J33="Leve"),"Bajo",IF(AND(H33="Media",J33="Leve"),"Moderado",IF(AND(H33="Alta",J33="Leve"),"Moderado",IF(AND(H33="Muy Alta",J33="Leve"),"Alto",IF(AND(H33="Muy Baja",J33="Menor"),"Bajo",IF(AND(H33="Baja",J33="Menor"),"Moderado",IF(AND(H33="Media",J33="Menor"),"Moderado",IF(AND(H33="Alta",J33="Menor"),"Moderado",IF(AND(H33="Muy Alta",J33="Menor"),"Alto",IF(AND(H33="Muy Baja",J33="Moderado"),"Moderado",IF(AND(H33="Baja",J33="Moderado"),"Moderado",IF(AND(H33="Media",J33="Moderado"),"Moderado",IF(AND(H33="Alta",J33="Moderado"),"Alto",IF(AND(H33="Muy Alta",J33="Moderado"),"Alto",IF(AND(H33="Muy Baja",J33="Mayor"),"Alto",IF(AND(H33="Baja",J33="Mayor"),"Alto",IF(AND(H33="Media",J33="Mayor"),"Alto",IF(AND(H33="Alta",J33="Mayor"),"Alto",IF(AND(H33="Muy Alta",J33="Mayor"),"Alto",IF(AND(H33="Muy Baja",J33="Catastrófico"),"Extremo",IF(AND(H33="Baja",J33="Catastrófico"),"Extremo",IF(AND(H33="Media",J33="Catastrófico"),"Extremo",IF(AND(H33="Alta",J33="Catastrófico"),"Extremo",IF(AND(H33="Muy Alta",J33="Catastrófico"),"Extremo")))))))))))))))))))))))))</f>
        <v>Moderado</v>
      </c>
      <c r="AE33" s="328" t="str">
        <f t="shared" si="13"/>
        <v>Muy Baja</v>
      </c>
      <c r="AF33" s="426">
        <f t="shared" si="13"/>
        <v>0.14399999999999999</v>
      </c>
      <c r="AG33" s="300" t="str">
        <f t="shared" si="13"/>
        <v>Moderado</v>
      </c>
      <c r="AH33" s="419">
        <f t="shared" si="13"/>
        <v>0.6</v>
      </c>
      <c r="AI33" s="300" t="str">
        <f t="shared" si="13"/>
        <v>Moderado</v>
      </c>
      <c r="AJ33" s="300" t="s">
        <v>348</v>
      </c>
      <c r="AK33" s="428" t="s">
        <v>573</v>
      </c>
      <c r="AL33" s="409" t="s">
        <v>450</v>
      </c>
      <c r="AM33" s="296" t="s">
        <v>451</v>
      </c>
      <c r="AN33" s="430">
        <v>44926</v>
      </c>
      <c r="AO33" s="296" t="s">
        <v>63</v>
      </c>
      <c r="AP33" s="296" t="s">
        <v>942</v>
      </c>
      <c r="AQ33" s="229"/>
      <c r="AR33" s="229"/>
      <c r="AS33" s="229"/>
      <c r="AT33" s="229"/>
    </row>
    <row r="34" spans="2:48" ht="96.75" customHeight="1" x14ac:dyDescent="0.2">
      <c r="B34" s="447"/>
      <c r="C34" s="427"/>
      <c r="D34" s="413"/>
      <c r="E34" s="313"/>
      <c r="F34" s="304"/>
      <c r="G34" s="304"/>
      <c r="H34" s="329"/>
      <c r="I34" s="314"/>
      <c r="J34" s="300"/>
      <c r="K34" s="314"/>
      <c r="L34" s="300"/>
      <c r="M34" s="589" t="s">
        <v>757</v>
      </c>
      <c r="N34" s="258" t="s">
        <v>40</v>
      </c>
      <c r="O34" s="273"/>
      <c r="P34" s="258" t="s">
        <v>139</v>
      </c>
      <c r="Q34" s="267">
        <f t="shared" si="10"/>
        <v>0.25</v>
      </c>
      <c r="R34" s="258" t="s">
        <v>181</v>
      </c>
      <c r="S34" s="267">
        <f t="shared" si="11"/>
        <v>0.15</v>
      </c>
      <c r="T34" s="258" t="s">
        <v>182</v>
      </c>
      <c r="U34" s="258" t="s">
        <v>184</v>
      </c>
      <c r="V34" s="258" t="s">
        <v>186</v>
      </c>
      <c r="W34" s="248">
        <f t="shared" si="12"/>
        <v>0.4</v>
      </c>
      <c r="X34" s="249">
        <f>+Y33*W34</f>
        <v>9.6000000000000002E-2</v>
      </c>
      <c r="Y34" s="250">
        <f>+Y33-X34</f>
        <v>0.14399999999999999</v>
      </c>
      <c r="Z34" s="329"/>
      <c r="AA34" s="420"/>
      <c r="AB34" s="313"/>
      <c r="AC34" s="353"/>
      <c r="AD34" s="313"/>
      <c r="AE34" s="313"/>
      <c r="AF34" s="426"/>
      <c r="AG34" s="300"/>
      <c r="AH34" s="419"/>
      <c r="AI34" s="300"/>
      <c r="AJ34" s="300"/>
      <c r="AK34" s="429"/>
      <c r="AL34" s="411"/>
      <c r="AM34" s="298"/>
      <c r="AN34" s="431"/>
      <c r="AO34" s="297"/>
      <c r="AP34" s="298"/>
      <c r="AQ34" s="229"/>
      <c r="AR34" s="229"/>
      <c r="AS34" s="229"/>
      <c r="AT34" s="229"/>
    </row>
    <row r="35" spans="2:48" ht="143.25" customHeight="1" x14ac:dyDescent="0.2">
      <c r="B35" s="448"/>
      <c r="C35" s="275" t="s">
        <v>455</v>
      </c>
      <c r="D35" s="283" t="s">
        <v>739</v>
      </c>
      <c r="E35" s="226" t="s">
        <v>456</v>
      </c>
      <c r="F35" s="226" t="s">
        <v>213</v>
      </c>
      <c r="G35" s="265">
        <v>40</v>
      </c>
      <c r="H35" s="261" t="str">
        <f>+(IF(G35&lt;=4, "Muy Baja",IF(G35&lt;=12,"Baja",IF(G35&lt;=365,"Media",IF(G35&lt;=1500,"Alta",IF(G35&gt;1500,"Muy Alta"))))))</f>
        <v>Media</v>
      </c>
      <c r="I35" s="267">
        <f>IF(H35="Muy Baja",20%,IF(H35="Baja",40%,IF(H35="Media",60%,IF(H35="Alta",80%,IF(H35="Muy Alta",100%,0)))))</f>
        <v>0.6</v>
      </c>
      <c r="J35" s="258" t="s">
        <v>19</v>
      </c>
      <c r="K35" s="267">
        <f>IF(J35="Leve",20%,IF(J35="Menor",40%,IF(J35="Moderado",60%,IF(J35="Mayor",80%,IF(J35="Catastrófico",100%,0)))))</f>
        <v>0.6</v>
      </c>
      <c r="L35" s="258" t="str">
        <f>+IF(AND(H35="Muy Baja",J35="Leve"),"Bajo",IF(AND(H35="Baja",J35="Leve"),"Bajo",IF(AND(H35="Media",J35="Leve"),"Moderado",IF(AND(H35="Alta",J35="Leve"),"Moderado",IF(AND(H35="Muy Alta",J35="Leve"),"Alto",IF(AND(H35="Muy Baja",J35="Menor"),"Bajo",IF(AND(H35="Baja",J35="Menor"),"Moderado",IF(AND(H35="Media",J35="Menor"),"Moderado",IF(AND(H35="Alta",J35="Menor"),"Moderado",IF(AND(H35="Muy Alta",J35="Menor"),"Alto",IF(AND(H35="Muy Baja",J35="Moderado"),"Moderado",IF(AND(H35="Baja",J35="Moderado"),"Moderado",IF(AND(H35="Media",J35="Moderado"),"Moderado",IF(AND(H35="Alta",J35="Moderado"),"Alto",IF(AND(H35="Muy Alta",J35="Moderado"),"Alto",IF(AND(H35="Muy Baja",J35="Mayor"),"Alto",IF(AND(H35="Baja",J35="Mayor"),"Alto",IF(AND(H35="Media",J35="Mayor"),"Alto",IF(AND(H35="Alta",J35="Mayor"),"Alto",IF(AND(H35="Muy Alta",J35="Mayor"),"Alto",IF(AND(H35="Muy Baja",J35="Catastrófico"),"Extremo",IF(AND(H35="Baja",J35="Catastrófico"),"Extremo",IF(AND(H35="Media",J35="Catastrófico"),"Extremo",IF(AND(H35="Alta",J35="Catastrófico"),"Extremo",IF(AND(H35="Muy Alta",J35="Catastrófico"),"Extremo")))))))))))))))))))))))))</f>
        <v>Moderado</v>
      </c>
      <c r="M35" s="224" t="s">
        <v>919</v>
      </c>
      <c r="N35" s="258" t="s">
        <v>40</v>
      </c>
      <c r="O35" s="273"/>
      <c r="P35" s="258" t="s">
        <v>140</v>
      </c>
      <c r="Q35" s="267">
        <f t="shared" si="10"/>
        <v>0.15</v>
      </c>
      <c r="R35" s="258" t="s">
        <v>181</v>
      </c>
      <c r="S35" s="267">
        <f t="shared" si="11"/>
        <v>0.15</v>
      </c>
      <c r="T35" s="258" t="s">
        <v>182</v>
      </c>
      <c r="U35" s="258" t="s">
        <v>184</v>
      </c>
      <c r="V35" s="258" t="s">
        <v>186</v>
      </c>
      <c r="W35" s="248">
        <f t="shared" si="12"/>
        <v>0.3</v>
      </c>
      <c r="X35" s="252">
        <f>+I35*W35</f>
        <v>0.18</v>
      </c>
      <c r="Y35" s="253">
        <f>+I35-X35</f>
        <v>0.42</v>
      </c>
      <c r="Z35" s="259" t="str">
        <f>+(IF(Y35&lt;=20%, "Muy Baja",IF(Y35&lt;=40%,"Baja",IF(Y35&lt;=40%,"Media",IF(Y35&lt;=60%,"Alta",IF(Y55&gt;80%,"Muy Alta"))))))</f>
        <v>Alta</v>
      </c>
      <c r="AA35" s="590">
        <f>+Y35</f>
        <v>0.42</v>
      </c>
      <c r="AB35" s="258" t="str">
        <f>+J35</f>
        <v>Moderado</v>
      </c>
      <c r="AC35" s="278">
        <f>+K35</f>
        <v>0.6</v>
      </c>
      <c r="AD35" s="258" t="str">
        <f>+IF(AND(H35="Muy Baja",J35="Leve"),"Bajo",IF(AND(H35="Baja",J35="Leve"),"Bajo",IF(AND(H35="Media",J35="Leve"),"Moderado",IF(AND(H35="Alta",J35="Leve"),"Moderado",IF(AND(H35="Muy Alta",J35="Leve"),"Alto",IF(AND(H35="Muy Baja",J35="Menor"),"Bajo",IF(AND(H35="Baja",J35="Menor"),"Moderado",IF(AND(H35="Media",J35="Menor"),"Moderado",IF(AND(H35="Alta",J35="Menor"),"Moderado",IF(AND(H35="Muy Alta",J35="Menor"),"Alto",IF(AND(H35="Muy Baja",J35="Moderado"),"Moderado",IF(AND(H35="Baja",J35="Moderado"),"Moderado",IF(AND(H35="Media",J35="Moderado"),"Moderado",IF(AND(H35="Alta",J35="Moderado"),"Alto",IF(AND(H35="Muy Alta",J35="Moderado"),"Alto",IF(AND(H35="Muy Baja",J35="Mayor"),"Alto",IF(AND(H35="Baja",J35="Mayor"),"Alto",IF(AND(H35="Media",J35="Mayor"),"Alto",IF(AND(H35="Alta",J35="Mayor"),"Alto",IF(AND(H35="Muy Alta",J35="Mayor"),"Alto",IF(AND(H35="Muy Baja",J35="Catastrófico"),"Extremo",IF(AND(H35="Baja",J35="Catastrófico"),"Extremo",IF(AND(H35="Media",J35="Catastrófico"),"Extremo",IF(AND(H35="Alta",J35="Catastrófico"),"Extremo",IF(AND(H35="Muy Alta",J35="Catastrófico"),"Extremo")))))))))))))))))))))))))</f>
        <v>Moderado</v>
      </c>
      <c r="AE35" s="258" t="str">
        <f t="shared" ref="AE35:AI36" si="15">+Z35</f>
        <v>Alta</v>
      </c>
      <c r="AF35" s="284">
        <f t="shared" si="15"/>
        <v>0.42</v>
      </c>
      <c r="AG35" s="258" t="str">
        <f t="shared" si="15"/>
        <v>Moderado</v>
      </c>
      <c r="AH35" s="278">
        <f t="shared" si="15"/>
        <v>0.6</v>
      </c>
      <c r="AI35" s="258" t="str">
        <f t="shared" si="15"/>
        <v>Moderado</v>
      </c>
      <c r="AJ35" s="258" t="s">
        <v>348</v>
      </c>
      <c r="AK35" s="582" t="s">
        <v>921</v>
      </c>
      <c r="AL35" s="273" t="s">
        <v>920</v>
      </c>
      <c r="AM35" s="274" t="s">
        <v>457</v>
      </c>
      <c r="AN35" s="280">
        <v>44926</v>
      </c>
      <c r="AO35" s="274" t="s">
        <v>63</v>
      </c>
      <c r="AP35" s="274" t="s">
        <v>458</v>
      </c>
      <c r="AQ35" s="229"/>
      <c r="AR35" s="229"/>
      <c r="AS35" s="229"/>
      <c r="AT35" s="229"/>
    </row>
    <row r="36" spans="2:48" ht="148.15" customHeight="1" x14ac:dyDescent="0.2">
      <c r="B36" s="449" t="s">
        <v>461</v>
      </c>
      <c r="C36" s="328" t="s">
        <v>762</v>
      </c>
      <c r="D36" s="412" t="s">
        <v>758</v>
      </c>
      <c r="E36" s="328" t="s">
        <v>427</v>
      </c>
      <c r="F36" s="328" t="s">
        <v>213</v>
      </c>
      <c r="G36" s="440">
        <v>12</v>
      </c>
      <c r="H36" s="328" t="str">
        <f>+(IF(G36&lt;=4, "Muy Baja",IF(G36&lt;=12,"Baja",IF(G36&lt;=365,"Media",IF(G36&lt;=1500,"Alta",IF(G36&gt;1500,"Muy Alta"))))))</f>
        <v>Baja</v>
      </c>
      <c r="I36" s="337">
        <f>IF(H36="Muy Baja",20%,IF(H36="Baja",40%,IF(H36="Media",60%,IF(H36="Alta",80%,IF(H36="Muy Alta",100%,0)))))</f>
        <v>0.4</v>
      </c>
      <c r="J36" s="328" t="s">
        <v>19</v>
      </c>
      <c r="K36" s="337">
        <f>IF(J36="Leve",20%,IF(J36="Menor",40%,IF(J36="Moderado",60%,IF(J36="Mayor",80%,IF(J36="Catastrófico",100%,0)))))</f>
        <v>0.6</v>
      </c>
      <c r="L36" s="328" t="str">
        <f>+IF(AND(H36="Muy Baja",J36="Leve"),"Bajo",IF(AND(H36="Baja",J36="Leve"),"Bajo",IF(AND(H36="Media",J36="Leve"),"Moderado",IF(AND(H36="Alta",J36="Leve"),"Moderado",IF(AND(H36="Muy Alta",J36="Leve"),"Alto",IF(AND(H36="Muy Baja",J36="Menor"),"Bajo",IF(AND(H36="Baja",J36="Menor"),"Moderado",IF(AND(H36="Media",J36="Menor"),"Moderado",IF(AND(H36="Alta",J36="Menor"),"Moderado",IF(AND(H36="Muy Alta",J36="Menor"),"Alto",IF(AND(H36="Muy Baja",J36="Moderado"),"Moderado",IF(AND(H36="Baja",J36="Moderado"),"Moderado",IF(AND(H36="Media",J36="Moderado"),"Moderado",IF(AND(H36="Alta",J36="Moderado"),"Alto",IF(AND(H36="Muy Alta",J36="Moderado"),"Alto",IF(AND(H36="Muy Baja",J36="Mayor"),"Alto",IF(AND(H36="Baja",J36="Mayor"),"Alto",IF(AND(H36="Media",J36="Mayor"),"Alto",IF(AND(H36="Alta",J36="Mayor"),"Alto",IF(AND(H36="Muy Alta",J36="Mayor"),"Alto",IF(AND(H36="Muy Baja",J36="Catastrófico"),"Extremo",IF(AND(H36="Baja",J36="Catastrófico"),"Extremo",IF(AND(H36="Media",J36="Catastrófico"),"Extremo",IF(AND(H36="Alta",J36="Catastrófico"),"Extremo",IF(AND(H36="Muy Alta",J36="Catastrófico"),"Extremo")))))))))))))))))))))))))</f>
        <v>Moderado</v>
      </c>
      <c r="M36" s="224" t="s">
        <v>759</v>
      </c>
      <c r="N36" s="258" t="s">
        <v>40</v>
      </c>
      <c r="O36" s="258"/>
      <c r="P36" s="258" t="s">
        <v>139</v>
      </c>
      <c r="Q36" s="267">
        <f t="shared" ref="Q36:Q41" si="16">IF(P36="Preventivo",25%,IF(P36="Detectivo",15%,IF(P36="Correctivo",10%)))</f>
        <v>0.25</v>
      </c>
      <c r="R36" s="258" t="s">
        <v>181</v>
      </c>
      <c r="S36" s="267">
        <f t="shared" ref="S36:S41" si="17">IF(R36="Automático",25%,IF(R36="Manual",15%))</f>
        <v>0.15</v>
      </c>
      <c r="T36" s="258" t="s">
        <v>182</v>
      </c>
      <c r="U36" s="258" t="s">
        <v>185</v>
      </c>
      <c r="V36" s="258" t="s">
        <v>186</v>
      </c>
      <c r="W36" s="248">
        <f t="shared" ref="W36:W41" si="18">+Q36+S36</f>
        <v>0.4</v>
      </c>
      <c r="X36" s="255">
        <f>+I36*W36</f>
        <v>0.16000000000000003</v>
      </c>
      <c r="Y36" s="587">
        <f>+I36-X36</f>
        <v>0.24</v>
      </c>
      <c r="Z36" s="328" t="str">
        <f>+(IF(Y38&lt;=20%, "Muy Baja",IF(Y38&lt;=40%,"Baja",IF(Y38&lt;=40%,"Media",IF(Y38&lt;=60%,"Alta",IF(Y38&gt;80%,"Muy Alta"))))))</f>
        <v>Muy Baja</v>
      </c>
      <c r="AA36" s="415">
        <f>+Y38</f>
        <v>0.10079999999999999</v>
      </c>
      <c r="AB36" s="328" t="str">
        <f>+J36</f>
        <v>Moderado</v>
      </c>
      <c r="AC36" s="416">
        <f>+K36</f>
        <v>0.6</v>
      </c>
      <c r="AD36" s="328" t="str">
        <f>+IF(AND(H36="Muy Baja",J36="Leve"),"Bajo",IF(AND(H36="Baja",J36="Leve"),"Bajo",IF(AND(H36="Media",J36="Leve"),"Moderado",IF(AND(H36="Alta",J36="Leve"),"Moderado",IF(AND(H36="Muy Alta",J36="Leve"),"Alto",IF(AND(H36="Muy Baja",J36="Menor"),"Bajo",IF(AND(H36="Baja",J36="Menor"),"Moderado",IF(AND(H36="Media",J36="Menor"),"Moderado",IF(AND(H36="Alta",J36="Menor"),"Moderado",IF(AND(H36="Muy Alta",J36="Menor"),"Alto",IF(AND(H36="Muy Baja",J36="Moderado"),"Moderado",IF(AND(H36="Baja",J36="Moderado"),"Moderado",IF(AND(H36="Media",J36="Moderado"),"Moderado",IF(AND(H36="Alta",J36="Moderado"),"Alto",IF(AND(H36="Muy Alta",J36="Moderado"),"Alto",IF(AND(H36="Muy Baja",J36="Mayor"),"Alto",IF(AND(H36="Baja",J36="Mayor"),"Alto",IF(AND(H36="Media",J36="Mayor"),"Alto",IF(AND(H36="Alta",J36="Mayor"),"Alto",IF(AND(H36="Muy Alta",J36="Mayor"),"Alto",IF(AND(H36="Muy Baja",J36="Catastrófico"),"Extremo",IF(AND(H36="Baja",J36="Catastrófico"),"Extremo",IF(AND(H36="Media",J36="Catastrófico"),"Extremo",IF(AND(H36="Alta",J36="Catastrófico"),"Extremo",IF(AND(H36="Muy Alta",J36="Catastrófico"),"Extremo")))))))))))))))))))))))))</f>
        <v>Moderado</v>
      </c>
      <c r="AE36" s="328" t="str">
        <f t="shared" si="15"/>
        <v>Muy Baja</v>
      </c>
      <c r="AF36" s="415">
        <f t="shared" si="15"/>
        <v>0.10079999999999999</v>
      </c>
      <c r="AG36" s="328" t="str">
        <f t="shared" si="15"/>
        <v>Moderado</v>
      </c>
      <c r="AH36" s="416">
        <f t="shared" si="15"/>
        <v>0.6</v>
      </c>
      <c r="AI36" s="328" t="str">
        <f t="shared" si="15"/>
        <v>Moderado</v>
      </c>
      <c r="AJ36" s="328" t="s">
        <v>349</v>
      </c>
      <c r="AK36" s="268" t="s">
        <v>577</v>
      </c>
      <c r="AL36" s="273" t="s">
        <v>477</v>
      </c>
      <c r="AM36" s="296" t="s">
        <v>478</v>
      </c>
      <c r="AN36" s="430">
        <v>44926</v>
      </c>
      <c r="AO36" s="296" t="s">
        <v>486</v>
      </c>
      <c r="AP36" s="402" t="s">
        <v>943</v>
      </c>
      <c r="AQ36" s="350"/>
      <c r="AR36" s="350"/>
      <c r="AS36" s="350"/>
      <c r="AT36" s="352"/>
      <c r="AV36" s="268" t="s">
        <v>475</v>
      </c>
    </row>
    <row r="37" spans="2:48" ht="115.15" customHeight="1" x14ac:dyDescent="0.2">
      <c r="B37" s="450"/>
      <c r="C37" s="313"/>
      <c r="D37" s="413"/>
      <c r="E37" s="313"/>
      <c r="F37" s="313"/>
      <c r="G37" s="441"/>
      <c r="H37" s="313"/>
      <c r="I37" s="314"/>
      <c r="J37" s="313"/>
      <c r="K37" s="314"/>
      <c r="L37" s="313"/>
      <c r="M37" s="268" t="s">
        <v>761</v>
      </c>
      <c r="N37" s="220" t="s">
        <v>40</v>
      </c>
      <c r="O37" s="258"/>
      <c r="P37" s="258" t="s">
        <v>140</v>
      </c>
      <c r="Q37" s="267">
        <f t="shared" si="16"/>
        <v>0.15</v>
      </c>
      <c r="R37" s="258" t="s">
        <v>181</v>
      </c>
      <c r="S37" s="267">
        <f t="shared" si="17"/>
        <v>0.15</v>
      </c>
      <c r="T37" s="258" t="s">
        <v>182</v>
      </c>
      <c r="U37" s="258" t="s">
        <v>184</v>
      </c>
      <c r="V37" s="258" t="s">
        <v>186</v>
      </c>
      <c r="W37" s="248">
        <f t="shared" si="18"/>
        <v>0.3</v>
      </c>
      <c r="X37" s="249">
        <f>+Y36*W37</f>
        <v>7.1999999999999995E-2</v>
      </c>
      <c r="Y37" s="250">
        <f>+Y36-X37</f>
        <v>0.16799999999999998</v>
      </c>
      <c r="Z37" s="313"/>
      <c r="AA37" s="357"/>
      <c r="AB37" s="313"/>
      <c r="AC37" s="353"/>
      <c r="AD37" s="313"/>
      <c r="AE37" s="313"/>
      <c r="AF37" s="357"/>
      <c r="AG37" s="313"/>
      <c r="AH37" s="353"/>
      <c r="AI37" s="313"/>
      <c r="AJ37" s="313"/>
      <c r="AK37" s="268" t="s">
        <v>578</v>
      </c>
      <c r="AL37" s="224" t="s">
        <v>479</v>
      </c>
      <c r="AM37" s="298"/>
      <c r="AN37" s="431"/>
      <c r="AO37" s="297"/>
      <c r="AP37" s="403"/>
      <c r="AQ37" s="350"/>
      <c r="AR37" s="351"/>
      <c r="AS37" s="351"/>
      <c r="AT37" s="352"/>
      <c r="AV37" s="268" t="s">
        <v>476</v>
      </c>
    </row>
    <row r="38" spans="2:48" ht="178.9" customHeight="1" x14ac:dyDescent="0.2">
      <c r="B38" s="450"/>
      <c r="C38" s="329"/>
      <c r="D38" s="414"/>
      <c r="E38" s="329"/>
      <c r="F38" s="329"/>
      <c r="G38" s="442"/>
      <c r="H38" s="329"/>
      <c r="I38" s="338"/>
      <c r="J38" s="329"/>
      <c r="K38" s="338"/>
      <c r="L38" s="329"/>
      <c r="M38" s="288" t="s">
        <v>760</v>
      </c>
      <c r="N38" s="258" t="s">
        <v>40</v>
      </c>
      <c r="O38" s="258"/>
      <c r="P38" s="258" t="s">
        <v>139</v>
      </c>
      <c r="Q38" s="267">
        <f t="shared" si="16"/>
        <v>0.25</v>
      </c>
      <c r="R38" s="258" t="s">
        <v>181</v>
      </c>
      <c r="S38" s="267">
        <f t="shared" si="17"/>
        <v>0.15</v>
      </c>
      <c r="T38" s="261" t="s">
        <v>182</v>
      </c>
      <c r="U38" s="261" t="s">
        <v>184</v>
      </c>
      <c r="V38" s="261" t="s">
        <v>186</v>
      </c>
      <c r="W38" s="251">
        <f t="shared" si="18"/>
        <v>0.4</v>
      </c>
      <c r="X38" s="249">
        <f>+Y37*W38</f>
        <v>6.7199999999999996E-2</v>
      </c>
      <c r="Y38" s="250">
        <f>+Y37-X38</f>
        <v>0.10079999999999999</v>
      </c>
      <c r="Z38" s="329"/>
      <c r="AA38" s="420"/>
      <c r="AB38" s="329"/>
      <c r="AC38" s="354"/>
      <c r="AD38" s="329"/>
      <c r="AE38" s="329"/>
      <c r="AF38" s="420"/>
      <c r="AG38" s="329"/>
      <c r="AH38" s="354"/>
      <c r="AI38" s="329"/>
      <c r="AJ38" s="329"/>
      <c r="AK38" s="580" t="s">
        <v>580</v>
      </c>
      <c r="AL38" s="291" t="s">
        <v>480</v>
      </c>
      <c r="AM38" s="263" t="s">
        <v>481</v>
      </c>
      <c r="AN38" s="286">
        <v>44926</v>
      </c>
      <c r="AO38" s="298"/>
      <c r="AP38" s="404"/>
      <c r="AQ38" s="268"/>
      <c r="AR38" s="268"/>
      <c r="AS38" s="268"/>
      <c r="AT38" s="271"/>
      <c r="AV38" s="591" t="s">
        <v>514</v>
      </c>
    </row>
    <row r="39" spans="2:48" ht="139.15" customHeight="1" x14ac:dyDescent="0.2">
      <c r="B39" s="450"/>
      <c r="C39" s="421" t="s">
        <v>763</v>
      </c>
      <c r="D39" s="412" t="s">
        <v>778</v>
      </c>
      <c r="E39" s="328" t="s">
        <v>427</v>
      </c>
      <c r="F39" s="318" t="s">
        <v>213</v>
      </c>
      <c r="G39" s="443">
        <v>12</v>
      </c>
      <c r="H39" s="328" t="str">
        <f>+(IF(G39&lt;=4, "Muy Baja",IF(G39&lt;=12,"Baja",IF(G39&lt;=365,"Media",IF(G39&lt;=1500,"Alta",IF(G39&gt;1500,"Muy Alta"))))))</f>
        <v>Baja</v>
      </c>
      <c r="I39" s="337">
        <f>IF(H39="Muy Baja",20%,IF(H39="Baja",40%,IF(H39="Media",60%,IF(H39="Alta",80%,IF(H39="Muy Alta",100%,0)))))</f>
        <v>0.4</v>
      </c>
      <c r="J39" s="328" t="s">
        <v>19</v>
      </c>
      <c r="K39" s="337">
        <f>IF(J39="Leve",20%,IF(J39="Menor",40%,IF(J39="Moderado",60%,IF(J39="Mayor",80%,IF(J39="Catastrófico",100%,0)))))</f>
        <v>0.6</v>
      </c>
      <c r="L39" s="328" t="str">
        <f>+IF(AND(H39="Muy Baja",J39="Leve"),"Bajo",IF(AND(H39="Baja",J39="Leve"),"Bajo",IF(AND(H39="Media",J39="Leve"),"Moderado",IF(AND(H39="Alta",J39="Leve"),"Moderado",IF(AND(H39="Muy Alta",J39="Leve"),"Alto",IF(AND(H39="Muy Baja",J39="Menor"),"Bajo",IF(AND(H39="Baja",J39="Menor"),"Moderado",IF(AND(H39="Media",J39="Menor"),"Moderado",IF(AND(H39="Alta",J39="Menor"),"Moderado",IF(AND(H39="Muy Alta",J39="Menor"),"Alto",IF(AND(H39="Muy Baja",J39="Moderado"),"Moderado",IF(AND(H39="Baja",J39="Moderado"),"Moderado",IF(AND(H39="Media",J39="Moderado"),"Moderado",IF(AND(H39="Alta",J39="Moderado"),"Alto",IF(AND(H39="Muy Alta",J39="Moderado"),"Alto",IF(AND(H39="Muy Baja",J39="Mayor"),"Alto",IF(AND(H39="Baja",J39="Mayor"),"Alto",IF(AND(H39="Media",J39="Mayor"),"Alto",IF(AND(H39="Alta",J39="Mayor"),"Alto",IF(AND(H39="Muy Alta",J39="Mayor"),"Alto",IF(AND(H39="Muy Baja",J39="Catastrófico"),"Extremo",IF(AND(H39="Baja",J39="Catastrófico"),"Extremo",IF(AND(H39="Media",J39="Catastrófico"),"Extremo",IF(AND(H39="Alta",J39="Catastrófico"),"Extremo",IF(AND(H39="Muy Alta",J39="Catastrófico"),"Extremo")))))))))))))))))))))))))</f>
        <v>Moderado</v>
      </c>
      <c r="M39" s="268" t="s">
        <v>482</v>
      </c>
      <c r="N39" s="258" t="s">
        <v>40</v>
      </c>
      <c r="O39" s="273"/>
      <c r="P39" s="258" t="s">
        <v>139</v>
      </c>
      <c r="Q39" s="267">
        <f t="shared" si="16"/>
        <v>0.25</v>
      </c>
      <c r="R39" s="258" t="s">
        <v>181</v>
      </c>
      <c r="S39" s="267">
        <f t="shared" si="17"/>
        <v>0.15</v>
      </c>
      <c r="T39" s="258" t="s">
        <v>182</v>
      </c>
      <c r="U39" s="258" t="s">
        <v>184</v>
      </c>
      <c r="V39" s="258" t="s">
        <v>186</v>
      </c>
      <c r="W39" s="248">
        <f t="shared" si="18"/>
        <v>0.4</v>
      </c>
      <c r="X39" s="252">
        <f>+I39*W39</f>
        <v>0.16000000000000003</v>
      </c>
      <c r="Y39" s="253">
        <f>+I39-X39</f>
        <v>0.24</v>
      </c>
      <c r="Z39" s="328" t="str">
        <f>+(IF(Y41&lt;=20%, "Muy Baja",IF(Y41&lt;=40%,"Baja",IF(Y41&lt;=40%,"Media",IF(Y41&lt;=60%,"Alta",IF(Y41&gt;80%,"Muy Alta"))))))</f>
        <v>Muy Baja</v>
      </c>
      <c r="AA39" s="415">
        <f>+Y41</f>
        <v>0.1008</v>
      </c>
      <c r="AB39" s="328" t="str">
        <f>+J39</f>
        <v>Moderado</v>
      </c>
      <c r="AC39" s="416">
        <f>+K39</f>
        <v>0.6</v>
      </c>
      <c r="AD39" s="328" t="str">
        <f>+IF(AND(H39="Muy Baja",J39="Leve"),"Bajo",IF(AND(H39="Baja",J39="Leve"),"Bajo",IF(AND(H39="Media",J39="Leve"),"Moderado",IF(AND(H39="Alta",J39="Leve"),"Moderado",IF(AND(H39="Muy Alta",J39="Leve"),"Alto",IF(AND(H39="Muy Baja",J39="Menor"),"Bajo",IF(AND(H39="Baja",J39="Menor"),"Moderado",IF(AND(H39="Media",J39="Menor"),"Moderado",IF(AND(H39="Alta",J39="Menor"),"Moderado",IF(AND(H39="Muy Alta",J39="Menor"),"Alto",IF(AND(H39="Muy Baja",J39="Moderado"),"Moderado",IF(AND(H39="Baja",J39="Moderado"),"Moderado",IF(AND(H39="Media",J39="Moderado"),"Moderado",IF(AND(H39="Alta",J39="Moderado"),"Alto",IF(AND(H39="Muy Alta",J39="Moderado"),"Alto",IF(AND(H39="Muy Baja",J39="Mayor"),"Alto",IF(AND(H39="Baja",J39="Mayor"),"Alto",IF(AND(H39="Media",J39="Mayor"),"Alto",IF(AND(H39="Alta",J39="Mayor"),"Alto",IF(AND(H39="Muy Alta",J39="Mayor"),"Alto",IF(AND(H39="Muy Baja",J39="Catastrófico"),"Extremo",IF(AND(H39="Baja",J39="Catastrófico"),"Extremo",IF(AND(H39="Media",J39="Catastrófico"),"Extremo",IF(AND(H39="Alta",J39="Catastrófico"),"Extremo",IF(AND(H39="Muy Alta",J39="Catastrófico"),"Extremo")))))))))))))))))))))))))</f>
        <v>Moderado</v>
      </c>
      <c r="AE39" s="328" t="str">
        <f>+Z39</f>
        <v>Muy Baja</v>
      </c>
      <c r="AF39" s="415">
        <f>+AA39</f>
        <v>0.1008</v>
      </c>
      <c r="AG39" s="328" t="str">
        <f>+AB39</f>
        <v>Moderado</v>
      </c>
      <c r="AH39" s="416">
        <f>+AC39</f>
        <v>0.6</v>
      </c>
      <c r="AI39" s="328" t="str">
        <f>+AD39</f>
        <v>Moderado</v>
      </c>
      <c r="AJ39" s="328" t="s">
        <v>349</v>
      </c>
      <c r="AK39" s="588" t="s">
        <v>579</v>
      </c>
      <c r="AL39" s="224" t="s">
        <v>484</v>
      </c>
      <c r="AM39" s="274" t="s">
        <v>483</v>
      </c>
      <c r="AN39" s="430">
        <v>44926</v>
      </c>
      <c r="AO39" s="315" t="s">
        <v>489</v>
      </c>
      <c r="AP39" s="296" t="s">
        <v>944</v>
      </c>
      <c r="AQ39" s="229"/>
      <c r="AR39" s="229"/>
      <c r="AS39" s="229"/>
      <c r="AT39" s="229"/>
    </row>
    <row r="40" spans="2:48" ht="223.9" customHeight="1" x14ac:dyDescent="0.2">
      <c r="B40" s="450"/>
      <c r="C40" s="427"/>
      <c r="D40" s="413"/>
      <c r="E40" s="313"/>
      <c r="F40" s="377"/>
      <c r="G40" s="444"/>
      <c r="H40" s="313"/>
      <c r="I40" s="314"/>
      <c r="J40" s="313"/>
      <c r="K40" s="314"/>
      <c r="L40" s="313"/>
      <c r="M40" s="268" t="s">
        <v>764</v>
      </c>
      <c r="N40" s="258" t="s">
        <v>40</v>
      </c>
      <c r="O40" s="273"/>
      <c r="P40" s="258" t="s">
        <v>139</v>
      </c>
      <c r="Q40" s="267">
        <f t="shared" si="16"/>
        <v>0.25</v>
      </c>
      <c r="R40" s="258" t="s">
        <v>181</v>
      </c>
      <c r="S40" s="267">
        <f t="shared" si="17"/>
        <v>0.15</v>
      </c>
      <c r="T40" s="258" t="s">
        <v>182</v>
      </c>
      <c r="U40" s="258" t="s">
        <v>184</v>
      </c>
      <c r="V40" s="258" t="s">
        <v>186</v>
      </c>
      <c r="W40" s="248">
        <f t="shared" si="18"/>
        <v>0.4</v>
      </c>
      <c r="X40" s="249">
        <f>+Y39*W40</f>
        <v>9.6000000000000002E-2</v>
      </c>
      <c r="Y40" s="250">
        <f>+Y39-X40</f>
        <v>0.14399999999999999</v>
      </c>
      <c r="Z40" s="313"/>
      <c r="AA40" s="357"/>
      <c r="AB40" s="313"/>
      <c r="AC40" s="353"/>
      <c r="AD40" s="313"/>
      <c r="AE40" s="313"/>
      <c r="AF40" s="357"/>
      <c r="AG40" s="313"/>
      <c r="AH40" s="353"/>
      <c r="AI40" s="313"/>
      <c r="AJ40" s="313"/>
      <c r="AK40" s="589" t="s">
        <v>922</v>
      </c>
      <c r="AL40" s="273" t="s">
        <v>923</v>
      </c>
      <c r="AM40" s="229" t="s">
        <v>485</v>
      </c>
      <c r="AN40" s="431"/>
      <c r="AO40" s="315"/>
      <c r="AP40" s="297"/>
      <c r="AQ40" s="229"/>
      <c r="AR40" s="229"/>
      <c r="AS40" s="229"/>
      <c r="AT40" s="229"/>
    </row>
    <row r="41" spans="2:48" ht="177" customHeight="1" x14ac:dyDescent="0.2">
      <c r="B41" s="450"/>
      <c r="C41" s="422"/>
      <c r="D41" s="414"/>
      <c r="E41" s="329"/>
      <c r="F41" s="317"/>
      <c r="G41" s="445"/>
      <c r="H41" s="329"/>
      <c r="I41" s="338"/>
      <c r="J41" s="329"/>
      <c r="K41" s="338"/>
      <c r="L41" s="329"/>
      <c r="M41" s="268" t="s">
        <v>765</v>
      </c>
      <c r="N41" s="258" t="s">
        <v>40</v>
      </c>
      <c r="O41" s="273"/>
      <c r="P41" s="258" t="s">
        <v>140</v>
      </c>
      <c r="Q41" s="267">
        <f t="shared" si="16"/>
        <v>0.15</v>
      </c>
      <c r="R41" s="258" t="s">
        <v>181</v>
      </c>
      <c r="S41" s="267">
        <f t="shared" si="17"/>
        <v>0.15</v>
      </c>
      <c r="T41" s="258" t="s">
        <v>182</v>
      </c>
      <c r="U41" s="258" t="s">
        <v>184</v>
      </c>
      <c r="V41" s="258" t="s">
        <v>186</v>
      </c>
      <c r="W41" s="248">
        <f t="shared" si="18"/>
        <v>0.3</v>
      </c>
      <c r="X41" s="252">
        <f>+SUM(Y40*W41)</f>
        <v>4.3199999999999995E-2</v>
      </c>
      <c r="Y41" s="253">
        <f>+Y40-X41</f>
        <v>0.1008</v>
      </c>
      <c r="Z41" s="329"/>
      <c r="AA41" s="420"/>
      <c r="AB41" s="329"/>
      <c r="AC41" s="354"/>
      <c r="AD41" s="329"/>
      <c r="AE41" s="329"/>
      <c r="AF41" s="420"/>
      <c r="AG41" s="329"/>
      <c r="AH41" s="354"/>
      <c r="AI41" s="329"/>
      <c r="AJ41" s="329"/>
      <c r="AK41" s="582" t="s">
        <v>490</v>
      </c>
      <c r="AL41" s="288" t="s">
        <v>488</v>
      </c>
      <c r="AM41" s="274" t="s">
        <v>487</v>
      </c>
      <c r="AN41" s="280">
        <v>44926</v>
      </c>
      <c r="AO41" s="315"/>
      <c r="AP41" s="298"/>
      <c r="AQ41" s="229"/>
      <c r="AR41" s="229"/>
      <c r="AS41" s="229"/>
      <c r="AT41" s="229"/>
    </row>
    <row r="42" spans="2:48" ht="156.75" x14ac:dyDescent="0.2">
      <c r="B42" s="450"/>
      <c r="C42" s="307" t="s">
        <v>512</v>
      </c>
      <c r="D42" s="408" t="s">
        <v>779</v>
      </c>
      <c r="E42" s="300" t="s">
        <v>427</v>
      </c>
      <c r="F42" s="304" t="s">
        <v>213</v>
      </c>
      <c r="G42" s="304">
        <v>308</v>
      </c>
      <c r="H42" s="300" t="str">
        <f>+(IF(G42&lt;=2, "Muy Baja",IF(G42&lt;=24,"Baja",IF(G42&lt;=500,"Media",IF(G42&lt;=5000,"Alta",IF(G42&gt;5000,"Muy Alta"))))))</f>
        <v>Media</v>
      </c>
      <c r="I42" s="312">
        <f>IF(H42="Muy Baja",20%,IF(H42="Baja",40%,IF(H42="Media",60%,IF(H42="Alta",80%,IF(H42="Muy Alta",100%,0)))))</f>
        <v>0.6</v>
      </c>
      <c r="J42" s="300" t="s">
        <v>19</v>
      </c>
      <c r="K42" s="312">
        <f>IF(J42="Leve",20%,IF(J42="Menor",40%,IF(J42="Moderado",60%,IF(J42="Mayor",80%,IF(J42="Catastrófico",100%,0)))))</f>
        <v>0.6</v>
      </c>
      <c r="L42" s="300" t="str">
        <f>+IF(AND(H42="Muy Baja",J42="Leve"),"Bajo",IF(AND(H42="Baja",J42="Leve"),"Bajo",IF(AND(H42="Media",J42="Leve"),"Moderado",IF(AND(H42="Alta",J42="Leve"),"Moderado",IF(AND(H42="Muy Alta",J42="Leve"),"Alto",IF(AND(H42="Muy Baja",J42="Menor"),"Bajo",IF(AND(H42="Baja",J42="Menor"),"Moderado",IF(AND(H42="Media",J42="Menor"),"Moderado",IF(AND(H42="Alta",J42="Menor"),"Moderado",IF(AND(H42="Muy Alta",J42="Menor"),"Alto",IF(AND(H42="Muy Baja",J42="Moderado"),"Moderado",IF(AND(H42="Baja",J42="Moderado"),"Moderado",IF(AND(H42="Media",J42="Moderado"),"Moderado",IF(AND(H42="Alta",J42="Moderado"),"Alto",IF(AND(H42="Muy Alta",J42="Moderado"),"Alto",IF(AND(H42="Muy Baja",J42="Mayor"),"Alto",IF(AND(H42="Baja",J42="Mayor"),"Alto",IF(AND(H42="Media",J42="Mayor"),"Alto",IF(AND(H42="Alta",J42="Mayor"),"Alto",IF(AND(H42="Muy Alta",J42="Mayor"),"Alto",IF(AND(H42="Muy Baja",J42="Catastrófico"),"Extremo",IF(AND(H42="Baja",J42="Catastrófico"),"Extremo",IF(AND(H42="Media",J42="Catastrófico"),"Extremo",IF(AND(H42="Alta",J42="Catastrófico"),"Extremo",IF(AND(H42="Muy Alta",J42="Catastrófico"),"Extremo")))))))))))))))))))))))))</f>
        <v>Moderado</v>
      </c>
      <c r="M42" s="268" t="s">
        <v>924</v>
      </c>
      <c r="N42" s="258" t="s">
        <v>40</v>
      </c>
      <c r="O42" s="273"/>
      <c r="P42" s="258" t="s">
        <v>139</v>
      </c>
      <c r="Q42" s="267">
        <f>IF(P42="Preventivo",25%,IF(P42="Detectivo",15%,IF(P42="Correctivo",10%)))</f>
        <v>0.25</v>
      </c>
      <c r="R42" s="258" t="s">
        <v>181</v>
      </c>
      <c r="S42" s="267">
        <f>IF(R42="Automático",25%,IF(R42="Manual",15%))</f>
        <v>0.15</v>
      </c>
      <c r="T42" s="258" t="s">
        <v>182</v>
      </c>
      <c r="U42" s="258" t="s">
        <v>184</v>
      </c>
      <c r="V42" s="258" t="s">
        <v>186</v>
      </c>
      <c r="W42" s="248">
        <f>+Q42+S42</f>
        <v>0.4</v>
      </c>
      <c r="X42" s="255">
        <f>+I42*W42</f>
        <v>0.24</v>
      </c>
      <c r="Y42" s="587">
        <f>+I42-X42</f>
        <v>0.36</v>
      </c>
      <c r="Z42" s="300" t="str">
        <f>+(IF(Y43&lt;=20%, "Muy Baja",IF(Y43&lt;=40%,"Baja",IF(Y43&lt;=40%,"Media",IF(Y43&lt;=60%,"Alta",IF(Y43&gt;80%,"Muy Alta"))))))</f>
        <v>Baja</v>
      </c>
      <c r="AA42" s="426">
        <f>+Y43</f>
        <v>0.216</v>
      </c>
      <c r="AB42" s="300" t="str">
        <f>+J42</f>
        <v>Moderado</v>
      </c>
      <c r="AC42" s="419">
        <f>+K42</f>
        <v>0.6</v>
      </c>
      <c r="AD42" s="300" t="str">
        <f>+IF(AND(H42="Muy Baja",J42="Leve"),"Bajo",IF(AND(H42="Baja",J42="Leve"),"Bajo",IF(AND(H42="Media",J42="Leve"),"Moderado",IF(AND(H42="Alta",J42="Leve"),"Moderado",IF(AND(H42="Muy Alta",J42="Leve"),"Alto",IF(AND(H42="Muy Baja",J42="Menor"),"Bajo",IF(AND(H42="Baja",J42="Menor"),"Moderado",IF(AND(H42="Media",J42="Menor"),"Moderado",IF(AND(H42="Alta",J42="Menor"),"Moderado",IF(AND(H42="Muy Alta",J42="Menor"),"Alto",IF(AND(H42="Muy Baja",J42="Moderado"),"Moderado",IF(AND(H42="Baja",J42="Moderado"),"Moderado",IF(AND(H42="Media",J42="Moderado"),"Moderado",IF(AND(H42="Alta",J42="Moderado"),"Alto",IF(AND(H42="Muy Alta",J42="Moderado"),"Alto",IF(AND(H42="Muy Baja",J42="Mayor"),"Alto",IF(AND(H42="Baja",J42="Mayor"),"Alto",IF(AND(H42="Media",J42="Mayor"),"Alto",IF(AND(H42="Alta",J42="Mayor"),"Alto",IF(AND(H42="Muy Alta",J42="Mayor"),"Alto",IF(AND(H42="Muy Baja",J42="Catastrófico"),"Extremo",IF(AND(H42="Baja",J42="Catastrófico"),"Extremo",IF(AND(H42="Media",J42="Catastrófico"),"Extremo",IF(AND(H42="Alta",J42="Catastrófico"),"Extremo",IF(AND(H42="Muy Alta",J42="Catastrófico"),"Extremo")))))))))))))))))))))))))</f>
        <v>Moderado</v>
      </c>
      <c r="AE42" s="300" t="str">
        <f>+Z42</f>
        <v>Baja</v>
      </c>
      <c r="AF42" s="426">
        <f>+AA42</f>
        <v>0.216</v>
      </c>
      <c r="AG42" s="300" t="str">
        <f>+AB42</f>
        <v>Moderado</v>
      </c>
      <c r="AH42" s="419">
        <f>+AC42</f>
        <v>0.6</v>
      </c>
      <c r="AI42" s="300" t="str">
        <f>+AD42</f>
        <v>Moderado</v>
      </c>
      <c r="AJ42" s="300" t="s">
        <v>349</v>
      </c>
      <c r="AK42" s="592" t="s">
        <v>766</v>
      </c>
      <c r="AL42" s="224" t="s">
        <v>507</v>
      </c>
      <c r="AM42" s="274" t="s">
        <v>509</v>
      </c>
      <c r="AN42" s="432">
        <v>44926</v>
      </c>
      <c r="AO42" s="315" t="s">
        <v>510</v>
      </c>
      <c r="AP42" s="315" t="s">
        <v>511</v>
      </c>
      <c r="AQ42" s="229"/>
      <c r="AR42" s="229"/>
      <c r="AS42" s="229"/>
      <c r="AT42" s="229"/>
    </row>
    <row r="43" spans="2:48" ht="140.44999999999999" customHeight="1" x14ac:dyDescent="0.2">
      <c r="B43" s="450"/>
      <c r="C43" s="307"/>
      <c r="D43" s="408"/>
      <c r="E43" s="300"/>
      <c r="F43" s="304"/>
      <c r="G43" s="304"/>
      <c r="H43" s="300"/>
      <c r="I43" s="312"/>
      <c r="J43" s="300"/>
      <c r="K43" s="312"/>
      <c r="L43" s="300"/>
      <c r="M43" s="268" t="s">
        <v>768</v>
      </c>
      <c r="N43" s="258" t="s">
        <v>40</v>
      </c>
      <c r="O43" s="273"/>
      <c r="P43" s="258" t="s">
        <v>139</v>
      </c>
      <c r="Q43" s="267">
        <f>IF(P43="Preventivo",25%,IF(P43="Detectivo",15%,IF(P43="Correctivo",10%)))</f>
        <v>0.25</v>
      </c>
      <c r="R43" s="258" t="s">
        <v>181</v>
      </c>
      <c r="S43" s="267">
        <f>IF(R43="Automático",25%,IF(R43="Manual",15%))</f>
        <v>0.15</v>
      </c>
      <c r="T43" s="258" t="s">
        <v>182</v>
      </c>
      <c r="U43" s="258" t="s">
        <v>184</v>
      </c>
      <c r="V43" s="258" t="s">
        <v>186</v>
      </c>
      <c r="W43" s="248">
        <f>+Q43+S43</f>
        <v>0.4</v>
      </c>
      <c r="X43" s="256">
        <f>+Y42*W43</f>
        <v>0.14399999999999999</v>
      </c>
      <c r="Y43" s="250">
        <f>+Y42-X43</f>
        <v>0.216</v>
      </c>
      <c r="Z43" s="300"/>
      <c r="AA43" s="426"/>
      <c r="AB43" s="300"/>
      <c r="AC43" s="419"/>
      <c r="AD43" s="300"/>
      <c r="AE43" s="300"/>
      <c r="AF43" s="426"/>
      <c r="AG43" s="300"/>
      <c r="AH43" s="419"/>
      <c r="AI43" s="300"/>
      <c r="AJ43" s="300"/>
      <c r="AK43" s="589" t="s">
        <v>767</v>
      </c>
      <c r="AL43" s="224" t="s">
        <v>508</v>
      </c>
      <c r="AM43" s="274" t="s">
        <v>509</v>
      </c>
      <c r="AN43" s="432"/>
      <c r="AO43" s="315"/>
      <c r="AP43" s="315"/>
      <c r="AQ43" s="229"/>
      <c r="AR43" s="229"/>
      <c r="AS43" s="229"/>
      <c r="AT43" s="229"/>
    </row>
    <row r="44" spans="2:48" ht="14.25" hidden="1" customHeight="1" x14ac:dyDescent="0.2">
      <c r="B44" s="450"/>
      <c r="C44" s="231">
        <v>44777</v>
      </c>
      <c r="D44" s="16"/>
      <c r="E44" s="16"/>
      <c r="F44" s="16"/>
      <c r="G44" s="16"/>
      <c r="H44" s="16"/>
      <c r="I44" s="16"/>
      <c r="J44" s="16"/>
      <c r="K44" s="16"/>
      <c r="L44" s="16"/>
      <c r="M44" s="16"/>
      <c r="N44" s="13"/>
      <c r="O44" s="13"/>
      <c r="P44" s="13"/>
      <c r="Q44" s="13"/>
      <c r="R44" s="13"/>
      <c r="S44" s="13"/>
      <c r="T44" s="13"/>
      <c r="U44" s="13"/>
      <c r="V44" s="13"/>
      <c r="W44" s="13"/>
      <c r="X44" s="13"/>
      <c r="Y44" s="241"/>
      <c r="Z44" s="13"/>
      <c r="AA44" s="16"/>
      <c r="AB44" s="13"/>
      <c r="AC44" s="13"/>
      <c r="AD44" s="16"/>
      <c r="AE44" s="16"/>
      <c r="AF44" s="16"/>
      <c r="AG44" s="16"/>
      <c r="AH44" s="16"/>
      <c r="AI44" s="16"/>
      <c r="AJ44" s="16"/>
      <c r="AK44" s="16"/>
      <c r="AL44" s="13"/>
      <c r="AM44" s="16"/>
      <c r="AN44" s="16"/>
      <c r="AQ44" s="16"/>
      <c r="AR44" s="16"/>
      <c r="AS44" s="16"/>
      <c r="AT44" s="16"/>
    </row>
    <row r="45" spans="2:48" ht="14.25" hidden="1" customHeight="1" x14ac:dyDescent="0.2">
      <c r="B45" s="450"/>
      <c r="C45" s="16"/>
      <c r="D45" s="16"/>
      <c r="E45" s="16"/>
      <c r="F45" s="16"/>
      <c r="G45" s="16"/>
      <c r="H45" s="16"/>
      <c r="I45" s="16"/>
      <c r="J45" s="16"/>
      <c r="K45" s="16"/>
      <c r="L45" s="16"/>
      <c r="M45" s="16"/>
      <c r="N45" s="13"/>
      <c r="O45" s="13"/>
      <c r="P45" s="13"/>
      <c r="Q45" s="13"/>
      <c r="R45" s="13"/>
      <c r="S45" s="13"/>
      <c r="T45" s="13"/>
      <c r="U45" s="13"/>
      <c r="V45" s="13"/>
      <c r="W45" s="13"/>
      <c r="X45" s="13"/>
      <c r="Y45" s="241"/>
      <c r="Z45" s="13"/>
      <c r="AA45" s="16"/>
      <c r="AB45" s="13"/>
      <c r="AC45" s="13"/>
      <c r="AD45" s="16"/>
      <c r="AE45" s="16"/>
      <c r="AF45" s="16"/>
      <c r="AG45" s="16"/>
      <c r="AH45" s="16"/>
      <c r="AI45" s="16"/>
      <c r="AJ45" s="16"/>
      <c r="AK45" s="16"/>
      <c r="AL45" s="13"/>
      <c r="AM45" s="16"/>
      <c r="AN45" s="16"/>
      <c r="AQ45" s="16"/>
      <c r="AR45" s="16"/>
      <c r="AS45" s="16"/>
      <c r="AT45" s="16"/>
    </row>
    <row r="46" spans="2:48" ht="111" customHeight="1" x14ac:dyDescent="0.2">
      <c r="B46" s="450"/>
      <c r="C46" s="307" t="s">
        <v>769</v>
      </c>
      <c r="D46" s="408" t="s">
        <v>780</v>
      </c>
      <c r="E46" s="300" t="s">
        <v>427</v>
      </c>
      <c r="F46" s="304" t="s">
        <v>213</v>
      </c>
      <c r="G46" s="423">
        <v>365</v>
      </c>
      <c r="H46" s="300" t="str">
        <f>+(IF(G46&lt;=4, "Muy Baja",IF(G46&lt;=12,"Baja",IF(G46&lt;=365,"Media",IF(G46&lt;=1500,"Alta",IF(G46&gt;1500,"Muy Alta"))))))</f>
        <v>Media</v>
      </c>
      <c r="I46" s="312">
        <f>IF(H46="Muy Baja",20%,IF(H46="Baja",40%,IF(H46="Media",60%,IF(H46="Alta",80%,IF(H46="Muy Alta",100%,0)))))</f>
        <v>0.6</v>
      </c>
      <c r="J46" s="300" t="s">
        <v>19</v>
      </c>
      <c r="K46" s="312">
        <f>IF(J46="Leve",20%,IF(J46="Menor",40%,IF(J46="Moderado",60%,IF(J46="Mayor",80%,IF(J46="Catastrófico",100%,0)))))</f>
        <v>0.6</v>
      </c>
      <c r="L46" s="300" t="str">
        <f>+IF(AND(H46="Muy Baja",J46="Leve"),"Bajo",IF(AND(H46="Baja",J46="Leve"),"Bajo",IF(AND(H46="Media",J46="Leve"),"Moderado",IF(AND(H46="Alta",J46="Leve"),"Moderado",IF(AND(H46="Muy Alta",J46="Leve"),"Alto",IF(AND(H46="Muy Baja",J46="Menor"),"Bajo",IF(AND(H46="Baja",J46="Menor"),"Moderado",IF(AND(H46="Media",J46="Menor"),"Moderado",IF(AND(H46="Alta",J46="Menor"),"Moderado",IF(AND(H46="Muy Alta",J46="Menor"),"Alto",IF(AND(H46="Muy Baja",J46="Moderado"),"Moderado",IF(AND(H46="Baja",J46="Moderado"),"Moderado",IF(AND(H46="Media",J46="Moderado"),"Moderado",IF(AND(H46="Alta",J46="Moderado"),"Alto",IF(AND(H46="Muy Alta",J46="Moderado"),"Alto",IF(AND(H46="Muy Baja",J46="Mayor"),"Alto",IF(AND(H46="Baja",J46="Mayor"),"Alto",IF(AND(H46="Media",J46="Mayor"),"Alto",IF(AND(H46="Alta",J46="Mayor"),"Alto",IF(AND(H46="Muy Alta",J46="Mayor"),"Alto",IF(AND(H46="Muy Baja",J46="Catastrófico"),"Extremo",IF(AND(H46="Baja",J46="Catastrófico"),"Extremo",IF(AND(H46="Media",J46="Catastrófico"),"Extremo",IF(AND(H46="Alta",J46="Catastrófico"),"Extremo",IF(AND(H46="Muy Alta",J46="Catastrófico"),"Extremo")))))))))))))))))))))))))</f>
        <v>Moderado</v>
      </c>
      <c r="M46" s="268" t="s">
        <v>770</v>
      </c>
      <c r="N46" s="258" t="s">
        <v>40</v>
      </c>
      <c r="O46" s="273"/>
      <c r="P46" s="258" t="s">
        <v>139</v>
      </c>
      <c r="Q46" s="267">
        <f t="shared" ref="Q46:Q51" si="19">IF(P46="Preventivo",25%,IF(P46="Detectivo",15%,IF(P46="Correctivo",10%)))</f>
        <v>0.25</v>
      </c>
      <c r="R46" s="258" t="s">
        <v>181</v>
      </c>
      <c r="S46" s="267">
        <f t="shared" ref="S46:S51" si="20">IF(R46="Automático",25%,IF(R46="Manual",15%))</f>
        <v>0.15</v>
      </c>
      <c r="T46" s="258" t="s">
        <v>182</v>
      </c>
      <c r="U46" s="258" t="s">
        <v>184</v>
      </c>
      <c r="V46" s="258" t="s">
        <v>186</v>
      </c>
      <c r="W46" s="248">
        <f t="shared" ref="W46:W51" si="21">+Q46+S46</f>
        <v>0.4</v>
      </c>
      <c r="X46" s="255">
        <f>+I46*W46</f>
        <v>0.24</v>
      </c>
      <c r="Y46" s="587">
        <f>+I46-X46</f>
        <v>0.36</v>
      </c>
      <c r="Z46" s="300" t="str">
        <f>+(IF(Y48&lt;=20%, "Muy Baja",IF(Y48&lt;=40%,"Baja",IF(Y48&lt;=40%,"Media",IF(Y48&lt;=60%,"Alta",IF(Y48&gt;80%,"Muy Alta"))))))</f>
        <v>Muy Baja</v>
      </c>
      <c r="AA46" s="426">
        <f>+Y48</f>
        <v>0.12959999999999999</v>
      </c>
      <c r="AB46" s="300" t="str">
        <f>+J46</f>
        <v>Moderado</v>
      </c>
      <c r="AC46" s="419">
        <f>+K46</f>
        <v>0.6</v>
      </c>
      <c r="AD46" s="300" t="str">
        <f>+IF(AND(H46="Muy Baja",J46="Leve"),"Bajo",IF(AND(H46="Baja",J46="Leve"),"Bajo",IF(AND(H46="Media",J46="Leve"),"Moderado",IF(AND(H46="Alta",J46="Leve"),"Moderado",IF(AND(H46="Muy Alta",J46="Leve"),"Alto",IF(AND(H46="Muy Baja",J46="Menor"),"Bajo",IF(AND(H46="Baja",J46="Menor"),"Moderado",IF(AND(H46="Media",J46="Menor"),"Moderado",IF(AND(H46="Alta",J46="Menor"),"Moderado",IF(AND(H46="Muy Alta",J46="Menor"),"Alto",IF(AND(H46="Muy Baja",J46="Moderado"),"Moderado",IF(AND(H46="Baja",J46="Moderado"),"Moderado",IF(AND(H46="Media",J46="Moderado"),"Moderado",IF(AND(H46="Alta",J46="Moderado"),"Alto",IF(AND(H46="Muy Alta",J46="Moderado"),"Alto",IF(AND(H46="Muy Baja",J46="Mayor"),"Alto",IF(AND(H46="Baja",J46="Mayor"),"Alto",IF(AND(H46="Media",J46="Mayor"),"Alto",IF(AND(H46="Alta",J46="Mayor"),"Alto",IF(AND(H46="Muy Alta",J46="Mayor"),"Alto",IF(AND(H46="Muy Baja",J46="Catastrófico"),"Extremo",IF(AND(H46="Baja",J46="Catastrófico"),"Extremo",IF(AND(H46="Media",J46="Catastrófico"),"Extremo",IF(AND(H46="Alta",J46="Catastrófico"),"Extremo",IF(AND(H46="Muy Alta",J46="Catastrófico"),"Extremo")))))))))))))))))))))))))</f>
        <v>Moderado</v>
      </c>
      <c r="AE46" s="300" t="str">
        <f>+Z46</f>
        <v>Muy Baja</v>
      </c>
      <c r="AF46" s="426">
        <f>+AA46</f>
        <v>0.12959999999999999</v>
      </c>
      <c r="AG46" s="300" t="str">
        <f>+AB46</f>
        <v>Moderado</v>
      </c>
      <c r="AH46" s="419">
        <f>+AC46</f>
        <v>0.6</v>
      </c>
      <c r="AI46" s="300" t="str">
        <f>+AD46</f>
        <v>Moderado</v>
      </c>
      <c r="AJ46" s="300" t="s">
        <v>349</v>
      </c>
      <c r="AK46" s="293" t="s">
        <v>926</v>
      </c>
      <c r="AL46" s="224" t="s">
        <v>925</v>
      </c>
      <c r="AM46" s="274" t="s">
        <v>553</v>
      </c>
      <c r="AN46" s="432">
        <v>44926</v>
      </c>
      <c r="AO46" s="315" t="s">
        <v>510</v>
      </c>
      <c r="AP46" s="315" t="s">
        <v>511</v>
      </c>
      <c r="AQ46" s="229"/>
      <c r="AR46" s="229"/>
      <c r="AS46" s="229"/>
      <c r="AT46" s="229"/>
      <c r="AV46" s="288" t="s">
        <v>521</v>
      </c>
    </row>
    <row r="47" spans="2:48" ht="95.25" customHeight="1" x14ac:dyDescent="0.2">
      <c r="B47" s="450"/>
      <c r="C47" s="307"/>
      <c r="D47" s="408"/>
      <c r="E47" s="300"/>
      <c r="F47" s="304"/>
      <c r="G47" s="423"/>
      <c r="H47" s="300"/>
      <c r="I47" s="312"/>
      <c r="J47" s="300"/>
      <c r="K47" s="312"/>
      <c r="L47" s="300"/>
      <c r="M47" s="268" t="s">
        <v>771</v>
      </c>
      <c r="N47" s="258" t="s">
        <v>40</v>
      </c>
      <c r="O47" s="273"/>
      <c r="P47" s="258" t="s">
        <v>139</v>
      </c>
      <c r="Q47" s="267">
        <f t="shared" si="19"/>
        <v>0.25</v>
      </c>
      <c r="R47" s="258" t="s">
        <v>181</v>
      </c>
      <c r="S47" s="267">
        <f t="shared" si="20"/>
        <v>0.15</v>
      </c>
      <c r="T47" s="258" t="s">
        <v>182</v>
      </c>
      <c r="U47" s="258" t="s">
        <v>184</v>
      </c>
      <c r="V47" s="258" t="s">
        <v>186</v>
      </c>
      <c r="W47" s="248">
        <f t="shared" si="21"/>
        <v>0.4</v>
      </c>
      <c r="X47" s="255">
        <f>+Y46*W47</f>
        <v>0.14399999999999999</v>
      </c>
      <c r="Y47" s="587">
        <f>+Y46-X47</f>
        <v>0.216</v>
      </c>
      <c r="Z47" s="300"/>
      <c r="AA47" s="426"/>
      <c r="AB47" s="300"/>
      <c r="AC47" s="419"/>
      <c r="AD47" s="300"/>
      <c r="AE47" s="300"/>
      <c r="AF47" s="426"/>
      <c r="AG47" s="300"/>
      <c r="AH47" s="419"/>
      <c r="AI47" s="300"/>
      <c r="AJ47" s="300"/>
      <c r="AK47" s="288" t="s">
        <v>772</v>
      </c>
      <c r="AL47" s="224" t="s">
        <v>522</v>
      </c>
      <c r="AM47" s="274" t="s">
        <v>553</v>
      </c>
      <c r="AN47" s="432"/>
      <c r="AO47" s="315"/>
      <c r="AP47" s="315"/>
      <c r="AQ47" s="229"/>
      <c r="AR47" s="229"/>
      <c r="AS47" s="229"/>
      <c r="AT47" s="229"/>
      <c r="AV47" s="288" t="s">
        <v>523</v>
      </c>
    </row>
    <row r="48" spans="2:48" ht="138" customHeight="1" x14ac:dyDescent="0.2">
      <c r="B48" s="450"/>
      <c r="C48" s="307"/>
      <c r="D48" s="408"/>
      <c r="E48" s="300"/>
      <c r="F48" s="304"/>
      <c r="G48" s="423"/>
      <c r="H48" s="300"/>
      <c r="I48" s="312"/>
      <c r="J48" s="300"/>
      <c r="K48" s="312"/>
      <c r="L48" s="300"/>
      <c r="M48" s="268" t="s">
        <v>524</v>
      </c>
      <c r="N48" s="258" t="s">
        <v>40</v>
      </c>
      <c r="O48" s="273"/>
      <c r="P48" s="258" t="s">
        <v>139</v>
      </c>
      <c r="Q48" s="267">
        <f t="shared" si="19"/>
        <v>0.25</v>
      </c>
      <c r="R48" s="258" t="s">
        <v>181</v>
      </c>
      <c r="S48" s="267">
        <f t="shared" si="20"/>
        <v>0.15</v>
      </c>
      <c r="T48" s="258" t="s">
        <v>182</v>
      </c>
      <c r="U48" s="258" t="s">
        <v>184</v>
      </c>
      <c r="V48" s="258" t="s">
        <v>186</v>
      </c>
      <c r="W48" s="248">
        <f t="shared" si="21"/>
        <v>0.4</v>
      </c>
      <c r="X48" s="256">
        <f>+Y47*W48</f>
        <v>8.6400000000000005E-2</v>
      </c>
      <c r="Y48" s="250">
        <f>+Y47-X48</f>
        <v>0.12959999999999999</v>
      </c>
      <c r="Z48" s="300"/>
      <c r="AA48" s="426"/>
      <c r="AB48" s="300"/>
      <c r="AC48" s="419"/>
      <c r="AD48" s="300"/>
      <c r="AE48" s="300"/>
      <c r="AF48" s="426"/>
      <c r="AG48" s="300"/>
      <c r="AH48" s="419"/>
      <c r="AI48" s="300"/>
      <c r="AJ48" s="300"/>
      <c r="AK48" s="288" t="s">
        <v>773</v>
      </c>
      <c r="AL48" s="224" t="s">
        <v>525</v>
      </c>
      <c r="AM48" s="274" t="s">
        <v>553</v>
      </c>
      <c r="AN48" s="432"/>
      <c r="AO48" s="315"/>
      <c r="AP48" s="315"/>
      <c r="AQ48" s="229"/>
      <c r="AR48" s="229"/>
      <c r="AS48" s="229"/>
      <c r="AT48" s="229"/>
      <c r="AV48" s="288" t="s">
        <v>526</v>
      </c>
    </row>
    <row r="49" spans="1:46" ht="151.5" customHeight="1" x14ac:dyDescent="0.2">
      <c r="B49" s="450"/>
      <c r="C49" s="421" t="s">
        <v>774</v>
      </c>
      <c r="D49" s="408" t="s">
        <v>740</v>
      </c>
      <c r="E49" s="300" t="s">
        <v>775</v>
      </c>
      <c r="F49" s="304" t="s">
        <v>213</v>
      </c>
      <c r="G49" s="304">
        <v>30</v>
      </c>
      <c r="H49" s="300" t="str">
        <f>+(IF(G49&lt;=4, "Muy Baja",IF(G49&lt;=12,"Baja",IF(G49&lt;=365,"Media",IF(G49&lt;=1500,"Alta",IF(G49&gt;1500,"Muy Alta"))))))</f>
        <v>Media</v>
      </c>
      <c r="I49" s="312">
        <f>IF(H49="Muy Baja",20%,IF(H49="Baja",40%,IF(H49="Media",60%,IF(H49="Alta",80%,IF(H49="Muy Alta",100%,0)))))</f>
        <v>0.6</v>
      </c>
      <c r="J49" s="300" t="s">
        <v>19</v>
      </c>
      <c r="K49" s="312">
        <f>IF(J49="Leve",20%,IF(J49="Menor",40%,IF(J49="Moderado",60%,IF(J49="Mayor",80%,IF(J49="Catastrófico",100%,0)))))</f>
        <v>0.6</v>
      </c>
      <c r="L49" s="300" t="str">
        <f>+IF(AND(H49="Muy Baja",J49="Leve"),"Bajo",IF(AND(H49="Baja",J49="Leve"),"Bajo",IF(AND(H49="Media",J49="Leve"),"Moderado",IF(AND(H49="Alta",J49="Leve"),"Moderado",IF(AND(H49="Muy Alta",J49="Leve"),"Alto",IF(AND(H49="Muy Baja",J49="Menor"),"Bajo",IF(AND(H49="Baja",J49="Menor"),"Moderado",IF(AND(H49="Media",J49="Menor"),"Moderado",IF(AND(H49="Alta",J49="Menor"),"Moderado",IF(AND(H49="Muy Alta",J49="Menor"),"Alto",IF(AND(H49="Muy Baja",J49="Moderado"),"Moderado",IF(AND(H49="Baja",J49="Moderado"),"Moderado",IF(AND(H49="Media",J49="Moderado"),"Moderado",IF(AND(H49="Alta",J49="Moderado"),"Alto",IF(AND(H49="Muy Alta",J49="Moderado"),"Alto",IF(AND(H49="Muy Baja",J49="Mayor"),"Alto",IF(AND(H49="Baja",J49="Mayor"),"Alto",IF(AND(H49="Media",J49="Mayor"),"Alto",IF(AND(H49="Alta",J49="Mayor"),"Alto",IF(AND(H49="Muy Alta",J49="Mayor"),"Alto",IF(AND(H49="Muy Baja",J49="Catastrófico"),"Extremo",IF(AND(H49="Baja",J49="Catastrófico"),"Extremo",IF(AND(H49="Media",J49="Catastrófico"),"Extremo",IF(AND(H49="Alta",J49="Catastrófico"),"Extremo",IF(AND(H49="Muy Alta",J49="Catastrófico"),"Extremo")))))))))))))))))))))))))</f>
        <v>Moderado</v>
      </c>
      <c r="M49" s="268" t="s">
        <v>927</v>
      </c>
      <c r="N49" s="258" t="s">
        <v>40</v>
      </c>
      <c r="O49" s="273"/>
      <c r="P49" s="258" t="s">
        <v>139</v>
      </c>
      <c r="Q49" s="267">
        <f t="shared" si="19"/>
        <v>0.25</v>
      </c>
      <c r="R49" s="258" t="s">
        <v>181</v>
      </c>
      <c r="S49" s="267">
        <f t="shared" si="20"/>
        <v>0.15</v>
      </c>
      <c r="T49" s="258" t="s">
        <v>182</v>
      </c>
      <c r="U49" s="258" t="s">
        <v>184</v>
      </c>
      <c r="V49" s="258" t="s">
        <v>186</v>
      </c>
      <c r="W49" s="248">
        <f t="shared" si="21"/>
        <v>0.4</v>
      </c>
      <c r="X49" s="255">
        <f>+I49*W49</f>
        <v>0.24</v>
      </c>
      <c r="Y49" s="587">
        <f>+I49-X49</f>
        <v>0.36</v>
      </c>
      <c r="Z49" s="300" t="str">
        <f>+(IF(Y50&lt;=20%, "Muy Baja",IF(Y50&lt;=40%,"Baja",IF(Y50&lt;=40%,"Media",IF(Y50&lt;=60%,"Alta",IF(Y50&gt;80%,"Muy Alta"))))))</f>
        <v>Baja</v>
      </c>
      <c r="AA49" s="426">
        <f>+Y50</f>
        <v>0.216</v>
      </c>
      <c r="AB49" s="300" t="str">
        <f>+J49</f>
        <v>Moderado</v>
      </c>
      <c r="AC49" s="419">
        <f>+K49</f>
        <v>0.6</v>
      </c>
      <c r="AD49" s="300" t="str">
        <f>+IF(AND(H49="Muy Baja",J49="Leve"),"Bajo",IF(AND(H49="Baja",J49="Leve"),"Bajo",IF(AND(H49="Media",J49="Leve"),"Moderado",IF(AND(H49="Alta",J49="Leve"),"Moderado",IF(AND(H49="Muy Alta",J49="Leve"),"Alto",IF(AND(H49="Muy Baja",J49="Menor"),"Bajo",IF(AND(H49="Baja",J49="Menor"),"Moderado",IF(AND(H49="Media",J49="Menor"),"Moderado",IF(AND(H49="Alta",J49="Menor"),"Moderado",IF(AND(H49="Muy Alta",J49="Menor"),"Alto",IF(AND(H49="Muy Baja",J49="Moderado"),"Moderado",IF(AND(H49="Baja",J49="Moderado"),"Moderado",IF(AND(H49="Media",J49="Moderado"),"Moderado",IF(AND(H49="Alta",J49="Moderado"),"Alto",IF(AND(H49="Muy Alta",J49="Moderado"),"Alto",IF(AND(H49="Muy Baja",J49="Mayor"),"Alto",IF(AND(H49="Baja",J49="Mayor"),"Alto",IF(AND(H49="Media",J49="Mayor"),"Alto",IF(AND(H49="Alta",J49="Mayor"),"Alto",IF(AND(H49="Muy Alta",J49="Mayor"),"Alto",IF(AND(H49="Muy Baja",J49="Catastrófico"),"Extremo",IF(AND(H49="Baja",J49="Catastrófico"),"Extremo",IF(AND(H49="Media",J49="Catastrófico"),"Extremo",IF(AND(H49="Alta",J49="Catastrófico"),"Extremo",IF(AND(H49="Muy Alta",J49="Catastrófico"),"Extremo")))))))))))))))))))))))))</f>
        <v>Moderado</v>
      </c>
      <c r="AE49" s="300" t="str">
        <f>+Z49</f>
        <v>Baja</v>
      </c>
      <c r="AF49" s="426">
        <f>+AA49</f>
        <v>0.216</v>
      </c>
      <c r="AG49" s="300" t="str">
        <f>+AB49</f>
        <v>Moderado</v>
      </c>
      <c r="AH49" s="419">
        <f>+AC49</f>
        <v>0.6</v>
      </c>
      <c r="AI49" s="300" t="str">
        <f>+AD49</f>
        <v>Moderado</v>
      </c>
      <c r="AJ49" s="300" t="s">
        <v>349</v>
      </c>
      <c r="AK49" s="268" t="s">
        <v>742</v>
      </c>
      <c r="AL49" s="224" t="s">
        <v>741</v>
      </c>
      <c r="AM49" s="274" t="s">
        <v>746</v>
      </c>
      <c r="AN49" s="432">
        <v>44926</v>
      </c>
      <c r="AO49" s="315" t="s">
        <v>745</v>
      </c>
      <c r="AP49" s="315" t="s">
        <v>744</v>
      </c>
      <c r="AQ49" s="229"/>
      <c r="AR49" s="229"/>
      <c r="AS49" s="229"/>
      <c r="AT49" s="229"/>
    </row>
    <row r="50" spans="1:46" ht="181.5" customHeight="1" x14ac:dyDescent="0.2">
      <c r="B50" s="451"/>
      <c r="C50" s="422"/>
      <c r="D50" s="408"/>
      <c r="E50" s="300"/>
      <c r="F50" s="304"/>
      <c r="G50" s="304"/>
      <c r="H50" s="300"/>
      <c r="I50" s="312"/>
      <c r="J50" s="300"/>
      <c r="K50" s="312"/>
      <c r="L50" s="300"/>
      <c r="M50" s="268" t="s">
        <v>776</v>
      </c>
      <c r="N50" s="258" t="s">
        <v>40</v>
      </c>
      <c r="O50" s="273"/>
      <c r="P50" s="258" t="s">
        <v>139</v>
      </c>
      <c r="Q50" s="267">
        <f t="shared" si="19"/>
        <v>0.25</v>
      </c>
      <c r="R50" s="258" t="s">
        <v>181</v>
      </c>
      <c r="S50" s="267">
        <f t="shared" si="20"/>
        <v>0.15</v>
      </c>
      <c r="T50" s="258" t="s">
        <v>182</v>
      </c>
      <c r="U50" s="258" t="s">
        <v>184</v>
      </c>
      <c r="V50" s="258" t="s">
        <v>186</v>
      </c>
      <c r="W50" s="248">
        <f t="shared" si="21"/>
        <v>0.4</v>
      </c>
      <c r="X50" s="256">
        <f>+Y49*W50</f>
        <v>0.14399999999999999</v>
      </c>
      <c r="Y50" s="250">
        <f>+Y49-X50</f>
        <v>0.216</v>
      </c>
      <c r="Z50" s="300"/>
      <c r="AA50" s="426"/>
      <c r="AB50" s="300"/>
      <c r="AC50" s="419"/>
      <c r="AD50" s="300"/>
      <c r="AE50" s="300"/>
      <c r="AF50" s="426"/>
      <c r="AG50" s="300"/>
      <c r="AH50" s="419"/>
      <c r="AI50" s="300"/>
      <c r="AJ50" s="300"/>
      <c r="AK50" s="268" t="s">
        <v>777</v>
      </c>
      <c r="AL50" s="224" t="s">
        <v>743</v>
      </c>
      <c r="AM50" s="274" t="s">
        <v>746</v>
      </c>
      <c r="AN50" s="432"/>
      <c r="AO50" s="315"/>
      <c r="AP50" s="315"/>
      <c r="AQ50" s="229"/>
      <c r="AR50" s="229"/>
      <c r="AS50" s="229"/>
      <c r="AT50" s="229"/>
    </row>
    <row r="51" spans="1:46" ht="298.5" customHeight="1" x14ac:dyDescent="0.2">
      <c r="B51" s="292" t="s">
        <v>520</v>
      </c>
      <c r="C51" s="275" t="s">
        <v>515</v>
      </c>
      <c r="D51" s="283" t="s">
        <v>781</v>
      </c>
      <c r="E51" s="258" t="s">
        <v>427</v>
      </c>
      <c r="F51" s="265" t="s">
        <v>213</v>
      </c>
      <c r="G51" s="265">
        <v>52</v>
      </c>
      <c r="H51" s="258" t="str">
        <f t="shared" ref="H51:H59" si="22">+(IF(G51&lt;=4, "Muy Baja",IF(G51&lt;=12,"Baja",IF(G51&lt;=365,"Media",IF(G51&lt;=1500,"Alta",IF(G51&gt;1500,"Muy Alta"))))))</f>
        <v>Media</v>
      </c>
      <c r="I51" s="267">
        <f t="shared" ref="I51:I59" si="23">IF(H51="Muy Baja",20%,IF(H51="Baja",40%,IF(H51="Media",60%,IF(H51="Alta",80%,IF(H51="Muy Alta",100%,0)))))</f>
        <v>0.6</v>
      </c>
      <c r="J51" s="258" t="s">
        <v>19</v>
      </c>
      <c r="K51" s="267">
        <f t="shared" ref="K51:K59" si="24">IF(J51="Leve",20%,IF(J51="Menor",40%,IF(J51="Moderado",60%,IF(J51="Mayor",80%,IF(J51="Catastrófico",100%,0)))))</f>
        <v>0.6</v>
      </c>
      <c r="L51" s="258" t="str">
        <f t="shared" ref="L51:L59" si="25">+IF(AND(H51="Muy Baja",J51="Leve"),"Bajo",IF(AND(H51="Baja",J51="Leve"),"Bajo",IF(AND(H51="Media",J51="Leve"),"Moderado",IF(AND(H51="Alta",J51="Leve"),"Moderado",IF(AND(H51="Muy Alta",J51="Leve"),"Alto",IF(AND(H51="Muy Baja",J51="Menor"),"Bajo",IF(AND(H51="Baja",J51="Menor"),"Moderado",IF(AND(H51="Media",J51="Menor"),"Moderado",IF(AND(H51="Alta",J51="Menor"),"Moderado",IF(AND(H51="Muy Alta",J51="Menor"),"Alto",IF(AND(H51="Muy Baja",J51="Moderado"),"Moderado",IF(AND(H51="Baja",J51="Moderado"),"Moderado",IF(AND(H51="Media",J51="Moderado"),"Moderado",IF(AND(H51="Alta",J51="Moderado"),"Alto",IF(AND(H51="Muy Alta",J51="Moderado"),"Alto",IF(AND(H51="Muy Baja",J51="Mayor"),"Alto",IF(AND(H51="Baja",J51="Mayor"),"Alto",IF(AND(H51="Media",J51="Mayor"),"Alto",IF(AND(H51="Alta",J51="Mayor"),"Alto",IF(AND(H51="Muy Alta",J51="Mayor"),"Alto",IF(AND(H51="Muy Baja",J51="Catastrófico"),"Extremo",IF(AND(H51="Baja",J51="Catastrófico"),"Extremo",IF(AND(H51="Media",J51="Catastrófico"),"Extremo",IF(AND(H51="Alta",J51="Catastrófico"),"Extremo",IF(AND(H51="Muy Alta",J51="Catastrófico"),"Extremo")))))))))))))))))))))))))</f>
        <v>Moderado</v>
      </c>
      <c r="M51" s="268" t="s">
        <v>782</v>
      </c>
      <c r="N51" s="258"/>
      <c r="O51" s="273" t="s">
        <v>68</v>
      </c>
      <c r="P51" s="258" t="s">
        <v>140</v>
      </c>
      <c r="Q51" s="267">
        <f t="shared" si="19"/>
        <v>0.15</v>
      </c>
      <c r="R51" s="258" t="s">
        <v>181</v>
      </c>
      <c r="S51" s="267">
        <f t="shared" si="20"/>
        <v>0.15</v>
      </c>
      <c r="T51" s="258" t="s">
        <v>182</v>
      </c>
      <c r="U51" s="258" t="s">
        <v>184</v>
      </c>
      <c r="V51" s="258" t="s">
        <v>186</v>
      </c>
      <c r="W51" s="248">
        <f t="shared" si="21"/>
        <v>0.3</v>
      </c>
      <c r="X51" s="255">
        <f>+I51*W51</f>
        <v>0.18</v>
      </c>
      <c r="Y51" s="587">
        <f>+I51-X51</f>
        <v>0.42</v>
      </c>
      <c r="Z51" s="279" t="str">
        <f>+(IF(Y51&lt;=20%, "Muy Baja",IF(Y51&lt;=40%,"Baja",IF(Y51&lt;=60%,"Media",IF(Y51&lt;=80%,"Alta",IF(Y51&gt;80%,"Muy Alta"))))))</f>
        <v>Media</v>
      </c>
      <c r="AA51" s="284">
        <f t="shared" ref="AA51:AA58" si="26">+Y51</f>
        <v>0.42</v>
      </c>
      <c r="AB51" s="258" t="str">
        <f t="shared" ref="AB51:AC53" si="27">+J51</f>
        <v>Moderado</v>
      </c>
      <c r="AC51" s="278">
        <f t="shared" si="27"/>
        <v>0.6</v>
      </c>
      <c r="AD51" s="258" t="str">
        <f t="shared" ref="AD51:AD59" si="28">+IF(AND(H51="Muy Baja",J51="Leve"),"Bajo",IF(AND(H51="Baja",J51="Leve"),"Bajo",IF(AND(H51="Media",J51="Leve"),"Moderado",IF(AND(H51="Alta",J51="Leve"),"Moderado",IF(AND(H51="Muy Alta",J51="Leve"),"Alto",IF(AND(H51="Muy Baja",J51="Menor"),"Bajo",IF(AND(H51="Baja",J51="Menor"),"Moderado",IF(AND(H51="Media",J51="Menor"),"Moderado",IF(AND(H51="Alta",J51="Menor"),"Moderado",IF(AND(H51="Muy Alta",J51="Menor"),"Alto",IF(AND(H51="Muy Baja",J51="Moderado"),"Moderado",IF(AND(H51="Baja",J51="Moderado"),"Moderado",IF(AND(H51="Media",J51="Moderado"),"Moderado",IF(AND(H51="Alta",J51="Moderado"),"Alto",IF(AND(H51="Muy Alta",J51="Moderado"),"Alto",IF(AND(H51="Muy Baja",J51="Mayor"),"Alto",IF(AND(H51="Baja",J51="Mayor"),"Alto",IF(AND(H51="Media",J51="Mayor"),"Alto",IF(AND(H51="Alta",J51="Mayor"),"Alto",IF(AND(H51="Muy Alta",J51="Mayor"),"Alto",IF(AND(H51="Muy Baja",J51="Catastrófico"),"Extremo",IF(AND(H51="Baja",J51="Catastrófico"),"Extremo",IF(AND(H51="Media",J51="Catastrófico"),"Extremo",IF(AND(H51="Alta",J51="Catastrófico"),"Extremo",IF(AND(H51="Muy Alta",J51="Catastrófico"),"Extremo")))))))))))))))))))))))))</f>
        <v>Moderado</v>
      </c>
      <c r="AE51" s="258" t="str">
        <f t="shared" ref="AE51:AI52" si="29">+Z51</f>
        <v>Media</v>
      </c>
      <c r="AF51" s="284">
        <f t="shared" si="29"/>
        <v>0.42</v>
      </c>
      <c r="AG51" s="258" t="str">
        <f t="shared" si="29"/>
        <v>Moderado</v>
      </c>
      <c r="AH51" s="278">
        <f t="shared" si="29"/>
        <v>0.6</v>
      </c>
      <c r="AI51" s="258" t="str">
        <f t="shared" si="29"/>
        <v>Moderado</v>
      </c>
      <c r="AJ51" s="258" t="s">
        <v>349</v>
      </c>
      <c r="AK51" s="582" t="s">
        <v>518</v>
      </c>
      <c r="AL51" s="224" t="s">
        <v>516</v>
      </c>
      <c r="AM51" s="274" t="s">
        <v>517</v>
      </c>
      <c r="AN51" s="280">
        <v>44926</v>
      </c>
      <c r="AO51" s="274" t="s">
        <v>510</v>
      </c>
      <c r="AP51" s="274" t="s">
        <v>519</v>
      </c>
      <c r="AQ51" s="229"/>
      <c r="AR51" s="229"/>
      <c r="AS51" s="229"/>
      <c r="AT51" s="229"/>
    </row>
    <row r="52" spans="1:46" ht="171" customHeight="1" x14ac:dyDescent="0.2">
      <c r="B52" s="458" t="s">
        <v>527</v>
      </c>
      <c r="C52" s="307" t="s">
        <v>537</v>
      </c>
      <c r="D52" s="408" t="s">
        <v>783</v>
      </c>
      <c r="E52" s="300" t="s">
        <v>427</v>
      </c>
      <c r="F52" s="304" t="s">
        <v>213</v>
      </c>
      <c r="G52" s="265">
        <v>10</v>
      </c>
      <c r="H52" s="258" t="str">
        <f t="shared" si="22"/>
        <v>Baja</v>
      </c>
      <c r="I52" s="267">
        <f t="shared" si="23"/>
        <v>0.4</v>
      </c>
      <c r="J52" s="227" t="s">
        <v>19</v>
      </c>
      <c r="K52" s="267">
        <f t="shared" si="24"/>
        <v>0.6</v>
      </c>
      <c r="L52" s="227" t="str">
        <f t="shared" si="25"/>
        <v>Moderado</v>
      </c>
      <c r="M52" s="268" t="s">
        <v>784</v>
      </c>
      <c r="N52" s="258" t="s">
        <v>40</v>
      </c>
      <c r="O52" s="273"/>
      <c r="P52" s="258" t="s">
        <v>139</v>
      </c>
      <c r="Q52" s="267">
        <f t="shared" ref="Q52:Q56" si="30">IF(P52="Preventivo",25%,IF(P52="Detectivo",15%,IF(P52="Correctivo",10%)))</f>
        <v>0.25</v>
      </c>
      <c r="R52" s="258" t="s">
        <v>181</v>
      </c>
      <c r="S52" s="267">
        <f t="shared" ref="S52:S56" si="31">IF(R52="Automático",25%,IF(R52="Manual",15%))</f>
        <v>0.15</v>
      </c>
      <c r="T52" s="258" t="s">
        <v>182</v>
      </c>
      <c r="U52" s="258" t="s">
        <v>184</v>
      </c>
      <c r="V52" s="258" t="s">
        <v>186</v>
      </c>
      <c r="W52" s="248">
        <f t="shared" ref="W52:W56" si="32">+Q52+S52</f>
        <v>0.4</v>
      </c>
      <c r="X52" s="255">
        <f>+I52*W52</f>
        <v>0.16000000000000003</v>
      </c>
      <c r="Y52" s="587">
        <f>+I52-X52</f>
        <v>0.24</v>
      </c>
      <c r="Z52" s="258" t="str">
        <f>+(IF(Y52&lt;=20%, "Muy Baja",IF(Y52&lt;=40%,"Baja",IF(Y52&lt;=40%,"Media",IF(Y52&lt;=60%,"Alta",IF(Y52&gt;80%,"Muy Alta"))))))</f>
        <v>Baja</v>
      </c>
      <c r="AA52" s="284">
        <f t="shared" si="26"/>
        <v>0.24</v>
      </c>
      <c r="AB52" s="258" t="str">
        <f t="shared" si="27"/>
        <v>Moderado</v>
      </c>
      <c r="AC52" s="278">
        <f t="shared" si="27"/>
        <v>0.6</v>
      </c>
      <c r="AD52" s="258" t="str">
        <f t="shared" si="28"/>
        <v>Moderado</v>
      </c>
      <c r="AE52" s="258" t="str">
        <f t="shared" si="29"/>
        <v>Baja</v>
      </c>
      <c r="AF52" s="284">
        <f t="shared" si="29"/>
        <v>0.24</v>
      </c>
      <c r="AG52" s="258" t="str">
        <f t="shared" si="29"/>
        <v>Moderado</v>
      </c>
      <c r="AH52" s="278">
        <f t="shared" si="29"/>
        <v>0.6</v>
      </c>
      <c r="AI52" s="258" t="str">
        <f t="shared" si="29"/>
        <v>Moderado</v>
      </c>
      <c r="AJ52" s="258" t="s">
        <v>349</v>
      </c>
      <c r="AK52" s="268" t="s">
        <v>538</v>
      </c>
      <c r="AL52" s="224" t="s">
        <v>539</v>
      </c>
      <c r="AM52" s="274" t="s">
        <v>542</v>
      </c>
      <c r="AN52" s="432">
        <v>44926</v>
      </c>
      <c r="AO52" s="315" t="s">
        <v>510</v>
      </c>
      <c r="AP52" s="315" t="s">
        <v>945</v>
      </c>
      <c r="AQ52" s="229"/>
      <c r="AR52" s="229"/>
      <c r="AS52" s="229"/>
      <c r="AT52" s="229"/>
    </row>
    <row r="53" spans="1:46" ht="146.25" customHeight="1" x14ac:dyDescent="0.2">
      <c r="B53" s="460"/>
      <c r="C53" s="307"/>
      <c r="D53" s="408"/>
      <c r="E53" s="300"/>
      <c r="F53" s="304"/>
      <c r="G53" s="265">
        <f>164*2</f>
        <v>328</v>
      </c>
      <c r="H53" s="258" t="str">
        <f t="shared" si="22"/>
        <v>Media</v>
      </c>
      <c r="I53" s="267">
        <f t="shared" si="23"/>
        <v>0.6</v>
      </c>
      <c r="J53" s="227" t="s">
        <v>19</v>
      </c>
      <c r="K53" s="267">
        <f t="shared" si="24"/>
        <v>0.6</v>
      </c>
      <c r="L53" s="227" t="str">
        <f t="shared" si="25"/>
        <v>Moderado</v>
      </c>
      <c r="M53" s="268" t="s">
        <v>548</v>
      </c>
      <c r="N53" s="258" t="s">
        <v>40</v>
      </c>
      <c r="O53" s="273"/>
      <c r="P53" s="258" t="s">
        <v>140</v>
      </c>
      <c r="Q53" s="267">
        <f t="shared" si="30"/>
        <v>0.15</v>
      </c>
      <c r="R53" s="258" t="s">
        <v>181</v>
      </c>
      <c r="S53" s="267">
        <f t="shared" si="31"/>
        <v>0.15</v>
      </c>
      <c r="T53" s="258" t="s">
        <v>182</v>
      </c>
      <c r="U53" s="258" t="s">
        <v>184</v>
      </c>
      <c r="V53" s="258" t="s">
        <v>186</v>
      </c>
      <c r="W53" s="248">
        <f t="shared" si="32"/>
        <v>0.3</v>
      </c>
      <c r="X53" s="256">
        <f>+W53*Y52</f>
        <v>7.1999999999999995E-2</v>
      </c>
      <c r="Y53" s="250">
        <f>+Y52-X53</f>
        <v>0.16799999999999998</v>
      </c>
      <c r="Z53" s="279" t="str">
        <f>+(IF(Y53&lt;=20%, "Muy Baja",IF(Y53&lt;=40%,"Baja",IF(Y53&lt;=60%,"Media",IF(Y53&lt;=80%,"Alta",IF(Y53&gt;80%,"Muy Alta"))))))</f>
        <v>Muy Baja</v>
      </c>
      <c r="AA53" s="284">
        <f t="shared" si="26"/>
        <v>0.16799999999999998</v>
      </c>
      <c r="AB53" s="258" t="str">
        <f t="shared" si="27"/>
        <v>Moderado</v>
      </c>
      <c r="AC53" s="278">
        <f t="shared" si="27"/>
        <v>0.6</v>
      </c>
      <c r="AD53" s="258" t="str">
        <f t="shared" si="28"/>
        <v>Moderado</v>
      </c>
      <c r="AE53" s="258" t="str">
        <f t="shared" ref="AE53" si="33">+Z53</f>
        <v>Muy Baja</v>
      </c>
      <c r="AF53" s="284">
        <f t="shared" ref="AF53" si="34">+AA53</f>
        <v>0.16799999999999998</v>
      </c>
      <c r="AG53" s="258" t="str">
        <f t="shared" ref="AG53" si="35">+AB53</f>
        <v>Moderado</v>
      </c>
      <c r="AH53" s="278">
        <f t="shared" ref="AH53" si="36">+AC53</f>
        <v>0.6</v>
      </c>
      <c r="AI53" s="258" t="str">
        <f t="shared" ref="AI53" si="37">+AD53</f>
        <v>Moderado</v>
      </c>
      <c r="AJ53" s="258"/>
      <c r="AK53" s="268" t="s">
        <v>540</v>
      </c>
      <c r="AL53" s="224" t="s">
        <v>541</v>
      </c>
      <c r="AM53" s="274" t="s">
        <v>543</v>
      </c>
      <c r="AN53" s="432"/>
      <c r="AO53" s="315"/>
      <c r="AP53" s="315"/>
      <c r="AQ53" s="229"/>
      <c r="AR53" s="229"/>
      <c r="AS53" s="229"/>
      <c r="AT53" s="229"/>
    </row>
    <row r="54" spans="1:46" ht="172.15" customHeight="1" x14ac:dyDescent="0.2">
      <c r="B54" s="459"/>
      <c r="C54" s="275" t="s">
        <v>544</v>
      </c>
      <c r="D54" s="283" t="s">
        <v>785</v>
      </c>
      <c r="E54" s="258" t="s">
        <v>427</v>
      </c>
      <c r="F54" s="265" t="s">
        <v>213</v>
      </c>
      <c r="G54" s="265">
        <f>164*2</f>
        <v>328</v>
      </c>
      <c r="H54" s="258" t="str">
        <f t="shared" si="22"/>
        <v>Media</v>
      </c>
      <c r="I54" s="267">
        <f t="shared" si="23"/>
        <v>0.6</v>
      </c>
      <c r="J54" s="258" t="s">
        <v>21</v>
      </c>
      <c r="K54" s="267">
        <f t="shared" si="24"/>
        <v>0.8</v>
      </c>
      <c r="L54" s="258" t="str">
        <f t="shared" si="25"/>
        <v>Alto</v>
      </c>
      <c r="M54" s="268" t="s">
        <v>928</v>
      </c>
      <c r="N54" s="258" t="s">
        <v>40</v>
      </c>
      <c r="O54" s="273"/>
      <c r="P54" s="258" t="s">
        <v>139</v>
      </c>
      <c r="Q54" s="267">
        <f t="shared" si="30"/>
        <v>0.25</v>
      </c>
      <c r="R54" s="258" t="s">
        <v>181</v>
      </c>
      <c r="S54" s="267">
        <f t="shared" si="31"/>
        <v>0.15</v>
      </c>
      <c r="T54" s="258" t="s">
        <v>182</v>
      </c>
      <c r="U54" s="258" t="s">
        <v>184</v>
      </c>
      <c r="V54" s="258" t="s">
        <v>186</v>
      </c>
      <c r="W54" s="248">
        <f t="shared" si="32"/>
        <v>0.4</v>
      </c>
      <c r="X54" s="255">
        <f>+I54*W54</f>
        <v>0.24</v>
      </c>
      <c r="Y54" s="587">
        <f>+W54-X54</f>
        <v>0.16000000000000003</v>
      </c>
      <c r="Z54" s="258" t="str">
        <f>+(IF(Y54&lt;=20%, "Muy Baja",IF(Y54&lt;=40%,"Baja",IF(Y54&lt;=40%,"Media",IF(Y54&lt;=60%,"Alta",IF(Y54&gt;80%,"Muy Alta"))))))</f>
        <v>Muy Baja</v>
      </c>
      <c r="AA54" s="284">
        <f t="shared" si="26"/>
        <v>0.16000000000000003</v>
      </c>
      <c r="AB54" s="258" t="str">
        <f t="shared" ref="AB54:AC55" si="38">+J54</f>
        <v>Mayor</v>
      </c>
      <c r="AC54" s="278">
        <f t="shared" si="38"/>
        <v>0.8</v>
      </c>
      <c r="AD54" s="258" t="str">
        <f t="shared" si="28"/>
        <v>Alto</v>
      </c>
      <c r="AE54" s="258" t="str">
        <f t="shared" ref="AE54:AI55" si="39">+Z54</f>
        <v>Muy Baja</v>
      </c>
      <c r="AF54" s="284">
        <f t="shared" si="39"/>
        <v>0.16000000000000003</v>
      </c>
      <c r="AG54" s="258" t="str">
        <f t="shared" si="39"/>
        <v>Mayor</v>
      </c>
      <c r="AH54" s="278">
        <f t="shared" si="39"/>
        <v>0.8</v>
      </c>
      <c r="AI54" s="258" t="str">
        <f t="shared" si="39"/>
        <v>Alto</v>
      </c>
      <c r="AJ54" s="258" t="s">
        <v>349</v>
      </c>
      <c r="AK54" s="268" t="s">
        <v>547</v>
      </c>
      <c r="AL54" s="224" t="s">
        <v>546</v>
      </c>
      <c r="AM54" s="274" t="s">
        <v>545</v>
      </c>
      <c r="AN54" s="232">
        <v>44926</v>
      </c>
      <c r="AO54" s="274" t="s">
        <v>510</v>
      </c>
      <c r="AP54" s="274" t="s">
        <v>946</v>
      </c>
      <c r="AQ54" s="229"/>
      <c r="AR54" s="229"/>
      <c r="AS54" s="229"/>
      <c r="AT54" s="229"/>
    </row>
    <row r="55" spans="1:46" ht="192.75" customHeight="1" x14ac:dyDescent="0.3">
      <c r="A55" s="257"/>
      <c r="B55" s="458" t="s">
        <v>581</v>
      </c>
      <c r="C55" s="275" t="s">
        <v>599</v>
      </c>
      <c r="D55" s="283" t="s">
        <v>786</v>
      </c>
      <c r="E55" s="300" t="s">
        <v>427</v>
      </c>
      <c r="F55" s="304" t="s">
        <v>213</v>
      </c>
      <c r="G55" s="265">
        <v>12</v>
      </c>
      <c r="H55" s="258" t="str">
        <f t="shared" si="22"/>
        <v>Baja</v>
      </c>
      <c r="I55" s="267">
        <f t="shared" si="23"/>
        <v>0.4</v>
      </c>
      <c r="J55" s="258" t="s">
        <v>64</v>
      </c>
      <c r="K55" s="267">
        <f t="shared" si="24"/>
        <v>0.4</v>
      </c>
      <c r="L55" s="258" t="str">
        <f t="shared" si="25"/>
        <v>Moderado</v>
      </c>
      <c r="M55" s="582" t="s">
        <v>787</v>
      </c>
      <c r="N55" s="258" t="s">
        <v>40</v>
      </c>
      <c r="O55" s="273"/>
      <c r="P55" s="258" t="s">
        <v>140</v>
      </c>
      <c r="Q55" s="267">
        <f t="shared" si="30"/>
        <v>0.15</v>
      </c>
      <c r="R55" s="258" t="s">
        <v>181</v>
      </c>
      <c r="S55" s="267">
        <f t="shared" si="31"/>
        <v>0.15</v>
      </c>
      <c r="T55" s="258" t="s">
        <v>182</v>
      </c>
      <c r="U55" s="258" t="s">
        <v>184</v>
      </c>
      <c r="V55" s="258" t="s">
        <v>186</v>
      </c>
      <c r="W55" s="248">
        <f t="shared" si="32"/>
        <v>0.3</v>
      </c>
      <c r="X55" s="255">
        <f>+I55*W55</f>
        <v>0.12</v>
      </c>
      <c r="Y55" s="587">
        <f>+I55-X55</f>
        <v>0.28000000000000003</v>
      </c>
      <c r="Z55" s="258" t="str">
        <f>+(IF(Y55&lt;=20%, "Muy Baja",IF(Y55&lt;=40%,"Baja",IF(Y55&lt;=40%,"Media",IF(Y55&lt;=60%,"Alta",IF(Y55&gt;80%,"Muy Alta"))))))</f>
        <v>Baja</v>
      </c>
      <c r="AA55" s="284">
        <f t="shared" si="26"/>
        <v>0.28000000000000003</v>
      </c>
      <c r="AB55" s="258" t="str">
        <f t="shared" si="38"/>
        <v>Menor</v>
      </c>
      <c r="AC55" s="278">
        <f t="shared" si="38"/>
        <v>0.4</v>
      </c>
      <c r="AD55" s="258" t="str">
        <f t="shared" si="28"/>
        <v>Moderado</v>
      </c>
      <c r="AE55" s="258" t="str">
        <f t="shared" si="39"/>
        <v>Baja</v>
      </c>
      <c r="AF55" s="284">
        <f t="shared" si="39"/>
        <v>0.28000000000000003</v>
      </c>
      <c r="AG55" s="258" t="str">
        <f t="shared" si="39"/>
        <v>Menor</v>
      </c>
      <c r="AH55" s="278">
        <f t="shared" si="39"/>
        <v>0.4</v>
      </c>
      <c r="AI55" s="258" t="str">
        <f t="shared" si="39"/>
        <v>Moderado</v>
      </c>
      <c r="AJ55" s="227" t="s">
        <v>349</v>
      </c>
      <c r="AK55" s="268" t="s">
        <v>600</v>
      </c>
      <c r="AL55" s="224" t="s">
        <v>601</v>
      </c>
      <c r="AM55" s="274" t="s">
        <v>602</v>
      </c>
      <c r="AN55" s="432">
        <v>44926</v>
      </c>
      <c r="AO55" s="315" t="s">
        <v>510</v>
      </c>
      <c r="AP55" s="274" t="s">
        <v>603</v>
      </c>
      <c r="AQ55" s="229"/>
      <c r="AR55" s="229"/>
      <c r="AS55" s="229"/>
      <c r="AT55" s="229"/>
    </row>
    <row r="56" spans="1:46" ht="183.75" customHeight="1" x14ac:dyDescent="0.3">
      <c r="A56" s="257"/>
      <c r="B56" s="459"/>
      <c r="C56" s="275" t="s">
        <v>607</v>
      </c>
      <c r="D56" s="283" t="s">
        <v>788</v>
      </c>
      <c r="E56" s="300"/>
      <c r="F56" s="304"/>
      <c r="G56" s="265">
        <v>12</v>
      </c>
      <c r="H56" s="258" t="str">
        <f t="shared" si="22"/>
        <v>Baja</v>
      </c>
      <c r="I56" s="267">
        <f t="shared" si="23"/>
        <v>0.4</v>
      </c>
      <c r="J56" s="258" t="s">
        <v>19</v>
      </c>
      <c r="K56" s="267">
        <f t="shared" si="24"/>
        <v>0.6</v>
      </c>
      <c r="L56" s="258" t="str">
        <f t="shared" si="25"/>
        <v>Moderado</v>
      </c>
      <c r="M56" s="589" t="s">
        <v>604</v>
      </c>
      <c r="N56" s="258" t="s">
        <v>40</v>
      </c>
      <c r="O56" s="273"/>
      <c r="P56" s="258" t="s">
        <v>140</v>
      </c>
      <c r="Q56" s="267">
        <f t="shared" si="30"/>
        <v>0.15</v>
      </c>
      <c r="R56" s="258" t="s">
        <v>181</v>
      </c>
      <c r="S56" s="267">
        <f t="shared" si="31"/>
        <v>0.15</v>
      </c>
      <c r="T56" s="258" t="s">
        <v>182</v>
      </c>
      <c r="U56" s="258" t="s">
        <v>184</v>
      </c>
      <c r="V56" s="258" t="s">
        <v>186</v>
      </c>
      <c r="W56" s="248">
        <f t="shared" si="32"/>
        <v>0.3</v>
      </c>
      <c r="X56" s="256">
        <f>+Y55*W56</f>
        <v>8.4000000000000005E-2</v>
      </c>
      <c r="Y56" s="250">
        <f>+Y55-X56</f>
        <v>0.19600000000000001</v>
      </c>
      <c r="Z56" s="258" t="str">
        <f>+(IF(Y56&lt;=20%, "Muy Baja",IF(Y56&lt;=40%,"Baja",IF(Y56&lt;=40%,"Media",IF(Y56&lt;=60%,"Alta",IF(Y56&gt;80%,"Muy Alta"))))))</f>
        <v>Muy Baja</v>
      </c>
      <c r="AA56" s="284">
        <f t="shared" si="26"/>
        <v>0.19600000000000001</v>
      </c>
      <c r="AB56" s="258" t="str">
        <f t="shared" ref="AB56" si="40">+J56</f>
        <v>Moderado</v>
      </c>
      <c r="AC56" s="278">
        <f t="shared" ref="AC56" si="41">+K56</f>
        <v>0.6</v>
      </c>
      <c r="AD56" s="258" t="str">
        <f t="shared" si="28"/>
        <v>Moderado</v>
      </c>
      <c r="AE56" s="258" t="str">
        <f t="shared" ref="AE56" si="42">+Z56</f>
        <v>Muy Baja</v>
      </c>
      <c r="AF56" s="284">
        <f t="shared" ref="AF56" si="43">+AA56</f>
        <v>0.19600000000000001</v>
      </c>
      <c r="AG56" s="258" t="str">
        <f t="shared" ref="AG56" si="44">+AB56</f>
        <v>Moderado</v>
      </c>
      <c r="AH56" s="278">
        <f t="shared" ref="AH56" si="45">+AC56</f>
        <v>0.6</v>
      </c>
      <c r="AI56" s="258" t="str">
        <f t="shared" ref="AI56" si="46">+AD56</f>
        <v>Moderado</v>
      </c>
      <c r="AJ56" s="227" t="s">
        <v>349</v>
      </c>
      <c r="AK56" s="268" t="s">
        <v>608</v>
      </c>
      <c r="AL56" s="224" t="s">
        <v>606</v>
      </c>
      <c r="AM56" s="274" t="s">
        <v>605</v>
      </c>
      <c r="AN56" s="432"/>
      <c r="AO56" s="315"/>
      <c r="AP56" s="274" t="s">
        <v>609</v>
      </c>
      <c r="AQ56" s="229"/>
      <c r="AR56" s="229"/>
      <c r="AS56" s="229"/>
      <c r="AT56" s="229"/>
    </row>
    <row r="57" spans="1:46" ht="116.25" customHeight="1" x14ac:dyDescent="0.2">
      <c r="B57" s="452" t="s">
        <v>676</v>
      </c>
      <c r="C57" s="275" t="s">
        <v>625</v>
      </c>
      <c r="D57" s="283" t="s">
        <v>789</v>
      </c>
      <c r="E57" s="258" t="s">
        <v>377</v>
      </c>
      <c r="F57" s="265" t="s">
        <v>213</v>
      </c>
      <c r="G57" s="265">
        <v>8</v>
      </c>
      <c r="H57" s="258" t="str">
        <f t="shared" si="22"/>
        <v>Baja</v>
      </c>
      <c r="I57" s="267">
        <f t="shared" si="23"/>
        <v>0.4</v>
      </c>
      <c r="J57" s="258" t="s">
        <v>21</v>
      </c>
      <c r="K57" s="267">
        <f t="shared" si="24"/>
        <v>0.8</v>
      </c>
      <c r="L57" s="258" t="str">
        <f t="shared" si="25"/>
        <v>Alto</v>
      </c>
      <c r="M57" s="582" t="s">
        <v>790</v>
      </c>
      <c r="N57" s="258" t="s">
        <v>40</v>
      </c>
      <c r="O57" s="273"/>
      <c r="P57" s="258" t="s">
        <v>139</v>
      </c>
      <c r="Q57" s="267">
        <f t="shared" ref="Q57:Q62" si="47">IF(P57="Preventivo",25%,IF(P57="Detectivo",15%,IF(P57="Correctivo",10%)))</f>
        <v>0.25</v>
      </c>
      <c r="R57" s="258" t="s">
        <v>181</v>
      </c>
      <c r="S57" s="267">
        <f t="shared" ref="S57:S62" si="48">IF(R57="Automático",25%,IF(R57="Manual",15%))</f>
        <v>0.15</v>
      </c>
      <c r="T57" s="258" t="s">
        <v>182</v>
      </c>
      <c r="U57" s="258" t="s">
        <v>184</v>
      </c>
      <c r="V57" s="258" t="s">
        <v>186</v>
      </c>
      <c r="W57" s="248">
        <f t="shared" ref="W57:W62" si="49">+Q57+S57</f>
        <v>0.4</v>
      </c>
      <c r="X57" s="255">
        <f>+I57*W57</f>
        <v>0.16000000000000003</v>
      </c>
      <c r="Y57" s="587">
        <f>+I57-X57</f>
        <v>0.24</v>
      </c>
      <c r="Z57" s="258" t="str">
        <f>+(IF(Y58&lt;=20%, "Muy Baja",IF(Y58&lt;=40%,"Baja",IF(Y58&lt;=40%,"Media",IF(Y58&lt;=60%,"Alta",IF(Y58&gt;80%,"Muy Alta"))))))</f>
        <v>Baja</v>
      </c>
      <c r="AA57" s="284">
        <f t="shared" si="26"/>
        <v>0.24</v>
      </c>
      <c r="AB57" s="258" t="str">
        <f t="shared" ref="AB57:AC59" si="50">+J57</f>
        <v>Mayor</v>
      </c>
      <c r="AC57" s="278">
        <f t="shared" si="50"/>
        <v>0.8</v>
      </c>
      <c r="AD57" s="258" t="str">
        <f t="shared" si="28"/>
        <v>Alto</v>
      </c>
      <c r="AE57" s="258" t="str">
        <f t="shared" ref="AE57:AI59" si="51">+Z57</f>
        <v>Baja</v>
      </c>
      <c r="AF57" s="284">
        <f t="shared" si="51"/>
        <v>0.24</v>
      </c>
      <c r="AG57" s="258" t="str">
        <f t="shared" si="51"/>
        <v>Mayor</v>
      </c>
      <c r="AH57" s="278">
        <f t="shared" si="51"/>
        <v>0.8</v>
      </c>
      <c r="AI57" s="258" t="str">
        <f t="shared" si="51"/>
        <v>Alto</v>
      </c>
      <c r="AJ57" s="258" t="s">
        <v>349</v>
      </c>
      <c r="AK57" s="268" t="s">
        <v>621</v>
      </c>
      <c r="AL57" s="268" t="s">
        <v>622</v>
      </c>
      <c r="AM57" s="274" t="s">
        <v>641</v>
      </c>
      <c r="AN57" s="280">
        <v>44926</v>
      </c>
      <c r="AO57" s="274" t="s">
        <v>510</v>
      </c>
      <c r="AP57" s="274" t="s">
        <v>623</v>
      </c>
      <c r="AQ57" s="229"/>
      <c r="AR57" s="229"/>
      <c r="AS57" s="229"/>
      <c r="AT57" s="229"/>
    </row>
    <row r="58" spans="1:46" ht="114" customHeight="1" x14ac:dyDescent="0.2">
      <c r="B58" s="453"/>
      <c r="C58" s="275" t="s">
        <v>624</v>
      </c>
      <c r="D58" s="283" t="s">
        <v>791</v>
      </c>
      <c r="E58" s="258" t="s">
        <v>377</v>
      </c>
      <c r="F58" s="265" t="s">
        <v>213</v>
      </c>
      <c r="G58" s="265">
        <f>27*3</f>
        <v>81</v>
      </c>
      <c r="H58" s="258" t="str">
        <f t="shared" si="22"/>
        <v>Media</v>
      </c>
      <c r="I58" s="267">
        <f t="shared" si="23"/>
        <v>0.6</v>
      </c>
      <c r="J58" s="258" t="s">
        <v>21</v>
      </c>
      <c r="K58" s="267">
        <f t="shared" si="24"/>
        <v>0.8</v>
      </c>
      <c r="L58" s="258" t="str">
        <f t="shared" si="25"/>
        <v>Alto</v>
      </c>
      <c r="M58" s="589" t="s">
        <v>929</v>
      </c>
      <c r="N58" s="258" t="s">
        <v>40</v>
      </c>
      <c r="O58" s="273"/>
      <c r="P58" s="258" t="s">
        <v>139</v>
      </c>
      <c r="Q58" s="267">
        <f t="shared" si="47"/>
        <v>0.25</v>
      </c>
      <c r="R58" s="258" t="s">
        <v>181</v>
      </c>
      <c r="S58" s="267">
        <f t="shared" si="48"/>
        <v>0.15</v>
      </c>
      <c r="T58" s="258" t="s">
        <v>182</v>
      </c>
      <c r="U58" s="258" t="s">
        <v>184</v>
      </c>
      <c r="V58" s="258" t="s">
        <v>186</v>
      </c>
      <c r="W58" s="248">
        <f t="shared" si="49"/>
        <v>0.4</v>
      </c>
      <c r="X58" s="255">
        <f>+I58*W58</f>
        <v>0.24</v>
      </c>
      <c r="Y58" s="587">
        <f>+I58-X58</f>
        <v>0.36</v>
      </c>
      <c r="Z58" s="247" t="str">
        <f>+(IF(Y58&lt;=20%, "Muy Baja",IF(Y58&lt;=40%,"Baja",IF(Y58&lt;=60%,"Media",IF(Y58&lt;=80%,"Alta",IF(Y58&gt;80%,"Muy Alta"))))))</f>
        <v>Baja</v>
      </c>
      <c r="AA58" s="284">
        <f t="shared" si="26"/>
        <v>0.36</v>
      </c>
      <c r="AB58" s="258" t="str">
        <f t="shared" si="50"/>
        <v>Mayor</v>
      </c>
      <c r="AC58" s="278">
        <f t="shared" si="50"/>
        <v>0.8</v>
      </c>
      <c r="AD58" s="258" t="str">
        <f t="shared" si="28"/>
        <v>Alto</v>
      </c>
      <c r="AE58" s="258" t="str">
        <f t="shared" si="51"/>
        <v>Baja</v>
      </c>
      <c r="AF58" s="284">
        <f t="shared" si="51"/>
        <v>0.36</v>
      </c>
      <c r="AG58" s="258" t="str">
        <f t="shared" si="51"/>
        <v>Mayor</v>
      </c>
      <c r="AH58" s="278">
        <f t="shared" si="51"/>
        <v>0.8</v>
      </c>
      <c r="AI58" s="258" t="str">
        <f t="shared" si="51"/>
        <v>Alto</v>
      </c>
      <c r="AJ58" s="258" t="s">
        <v>349</v>
      </c>
      <c r="AK58" s="268" t="s">
        <v>627</v>
      </c>
      <c r="AL58" s="224" t="s">
        <v>626</v>
      </c>
      <c r="AM58" s="274" t="s">
        <v>628</v>
      </c>
      <c r="AN58" s="280">
        <v>44926</v>
      </c>
      <c r="AO58" s="274" t="s">
        <v>510</v>
      </c>
      <c r="AP58" s="229" t="s">
        <v>629</v>
      </c>
      <c r="AQ58" s="229"/>
      <c r="AR58" s="229"/>
      <c r="AS58" s="229"/>
      <c r="AT58" s="229"/>
    </row>
    <row r="59" spans="1:46" ht="68.25" customHeight="1" x14ac:dyDescent="0.2">
      <c r="B59" s="453"/>
      <c r="C59" s="307" t="s">
        <v>630</v>
      </c>
      <c r="D59" s="408" t="s">
        <v>792</v>
      </c>
      <c r="E59" s="328" t="s">
        <v>377</v>
      </c>
      <c r="F59" s="304" t="s">
        <v>213</v>
      </c>
      <c r="G59" s="304">
        <f>((200+27+10)*365)</f>
        <v>86505</v>
      </c>
      <c r="H59" s="300" t="str">
        <f t="shared" si="22"/>
        <v>Muy Alta</v>
      </c>
      <c r="I59" s="312">
        <f t="shared" si="23"/>
        <v>1</v>
      </c>
      <c r="J59" s="300" t="s">
        <v>21</v>
      </c>
      <c r="K59" s="312">
        <f t="shared" si="24"/>
        <v>0.8</v>
      </c>
      <c r="L59" s="300" t="str">
        <f t="shared" si="25"/>
        <v>Alto</v>
      </c>
      <c r="M59" s="582" t="s">
        <v>930</v>
      </c>
      <c r="N59" s="258" t="s">
        <v>40</v>
      </c>
      <c r="O59" s="273"/>
      <c r="P59" s="258" t="s">
        <v>139</v>
      </c>
      <c r="Q59" s="267">
        <f t="shared" si="47"/>
        <v>0.25</v>
      </c>
      <c r="R59" s="258" t="s">
        <v>181</v>
      </c>
      <c r="S59" s="267">
        <f t="shared" si="48"/>
        <v>0.15</v>
      </c>
      <c r="T59" s="258" t="s">
        <v>182</v>
      </c>
      <c r="U59" s="258" t="s">
        <v>184</v>
      </c>
      <c r="V59" s="258" t="s">
        <v>186</v>
      </c>
      <c r="W59" s="248">
        <f t="shared" si="49"/>
        <v>0.4</v>
      </c>
      <c r="X59" s="255">
        <f>+I59*W59</f>
        <v>0.4</v>
      </c>
      <c r="Y59" s="587">
        <f>+I59-X59</f>
        <v>0.6</v>
      </c>
      <c r="Z59" s="440" t="str">
        <f>+(IF(Y59&lt;=20%, "Muy Baja",IF(Y59&lt;=40%,"Baja",IF(Y59&lt;=60%,"Media",IF(Y59&lt;=80%,"Alta",IF(Y59&gt;80%,"Muy Alta"))))))</f>
        <v>Media</v>
      </c>
      <c r="AA59" s="593">
        <f>+Y60</f>
        <v>0.44999999999999996</v>
      </c>
      <c r="AB59" s="424" t="str">
        <f t="shared" si="50"/>
        <v>Mayor</v>
      </c>
      <c r="AC59" s="425">
        <f t="shared" si="50"/>
        <v>0.8</v>
      </c>
      <c r="AD59" s="424" t="str">
        <f t="shared" si="28"/>
        <v>Alto</v>
      </c>
      <c r="AE59" s="300" t="str">
        <f t="shared" si="51"/>
        <v>Media</v>
      </c>
      <c r="AF59" s="426">
        <f t="shared" si="51"/>
        <v>0.44999999999999996</v>
      </c>
      <c r="AG59" s="300" t="str">
        <f t="shared" si="51"/>
        <v>Mayor</v>
      </c>
      <c r="AH59" s="419">
        <f t="shared" si="51"/>
        <v>0.8</v>
      </c>
      <c r="AI59" s="300" t="str">
        <f t="shared" si="51"/>
        <v>Alto</v>
      </c>
      <c r="AJ59" s="300" t="s">
        <v>349</v>
      </c>
      <c r="AK59" s="268" t="s">
        <v>632</v>
      </c>
      <c r="AL59" s="224" t="s">
        <v>631</v>
      </c>
      <c r="AM59" s="274" t="s">
        <v>628</v>
      </c>
      <c r="AN59" s="432">
        <v>44926</v>
      </c>
      <c r="AO59" s="315" t="s">
        <v>510</v>
      </c>
      <c r="AP59" s="315" t="s">
        <v>635</v>
      </c>
      <c r="AQ59" s="229"/>
      <c r="AR59" s="229"/>
      <c r="AS59" s="229"/>
      <c r="AT59" s="229"/>
    </row>
    <row r="60" spans="1:46" ht="61.9" customHeight="1" x14ac:dyDescent="0.2">
      <c r="B60" s="453"/>
      <c r="C60" s="307"/>
      <c r="D60" s="408"/>
      <c r="E60" s="329"/>
      <c r="F60" s="304"/>
      <c r="G60" s="304"/>
      <c r="H60" s="300"/>
      <c r="I60" s="312"/>
      <c r="J60" s="300"/>
      <c r="K60" s="312"/>
      <c r="L60" s="300"/>
      <c r="M60" s="589" t="s">
        <v>931</v>
      </c>
      <c r="N60" s="258" t="s">
        <v>40</v>
      </c>
      <c r="O60" s="273"/>
      <c r="P60" s="258" t="s">
        <v>180</v>
      </c>
      <c r="Q60" s="267">
        <f t="shared" si="47"/>
        <v>0.1</v>
      </c>
      <c r="R60" s="258" t="s">
        <v>181</v>
      </c>
      <c r="S60" s="267">
        <f t="shared" si="48"/>
        <v>0.15</v>
      </c>
      <c r="T60" s="258" t="s">
        <v>182</v>
      </c>
      <c r="U60" s="258" t="s">
        <v>184</v>
      </c>
      <c r="V60" s="258" t="s">
        <v>186</v>
      </c>
      <c r="W60" s="248">
        <f t="shared" si="49"/>
        <v>0.25</v>
      </c>
      <c r="X60" s="256">
        <f>+Y59*W60</f>
        <v>0.15</v>
      </c>
      <c r="Y60" s="250">
        <f>+Y59-X60</f>
        <v>0.44999999999999996</v>
      </c>
      <c r="Z60" s="442"/>
      <c r="AA60" s="593"/>
      <c r="AB60" s="424"/>
      <c r="AC60" s="425"/>
      <c r="AD60" s="424"/>
      <c r="AE60" s="300"/>
      <c r="AF60" s="426"/>
      <c r="AG60" s="300"/>
      <c r="AH60" s="419"/>
      <c r="AI60" s="300"/>
      <c r="AJ60" s="300"/>
      <c r="AK60" s="268" t="s">
        <v>932</v>
      </c>
      <c r="AL60" s="288" t="s">
        <v>633</v>
      </c>
      <c r="AM60" s="274" t="s">
        <v>634</v>
      </c>
      <c r="AN60" s="432"/>
      <c r="AO60" s="315"/>
      <c r="AP60" s="315"/>
      <c r="AQ60" s="229"/>
      <c r="AR60" s="229"/>
      <c r="AS60" s="229"/>
      <c r="AT60" s="229"/>
    </row>
    <row r="61" spans="1:46" ht="84" customHeight="1" x14ac:dyDescent="0.2">
      <c r="B61" s="453"/>
      <c r="C61" s="275" t="s">
        <v>636</v>
      </c>
      <c r="D61" s="283" t="s">
        <v>793</v>
      </c>
      <c r="E61" s="258" t="s">
        <v>377</v>
      </c>
      <c r="F61" s="265" t="s">
        <v>213</v>
      </c>
      <c r="G61" s="265">
        <v>1</v>
      </c>
      <c r="H61" s="258" t="str">
        <f>+(IF(G61&lt;=4, "Muy Baja",IF(G61&lt;=12,"Baja",IF(G61&lt;=365,"Media",IF(G61&lt;=1500,"Alta",IF(G61&gt;1500,"Muy Alta"))))))</f>
        <v>Muy Baja</v>
      </c>
      <c r="I61" s="267">
        <f>IF(H61="Muy Baja",20%,IF(H61="Baja",40%,IF(H61="Media",60%,IF(H61="Alta",80%,IF(H61="Muy Alta",100%,0)))))</f>
        <v>0.2</v>
      </c>
      <c r="J61" s="258" t="s">
        <v>23</v>
      </c>
      <c r="K61" s="267">
        <f>IF(J61="Leve",20%,IF(J61="Menor",40%,IF(J61="Moderado",60%,IF(J61="Mayor",80%,IF(J61="Catastrófico",100%,0)))))</f>
        <v>1</v>
      </c>
      <c r="L61" s="258" t="str">
        <f>+IF(AND(H61="Muy Baja",J61="Leve"),"Bajo",IF(AND(H61="Baja",J61="Leve"),"Bajo",IF(AND(H61="Media",J61="Leve"),"Moderado",IF(AND(H61="Alta",J61="Leve"),"Moderado",IF(AND(H61="Muy Alta",J61="Leve"),"Alto",IF(AND(H61="Muy Baja",J61="Menor"),"Bajo",IF(AND(H61="Baja",J61="Menor"),"Moderado",IF(AND(H61="Media",J61="Menor"),"Moderado",IF(AND(H61="Alta",J61="Menor"),"Moderado",IF(AND(H61="Muy Alta",J61="Menor"),"Alto",IF(AND(H61="Muy Baja",J61="Moderado"),"Moderado",IF(AND(H61="Baja",J61="Moderado"),"Moderado",IF(AND(H61="Media",J61="Moderado"),"Moderado",IF(AND(H61="Alta",J61="Moderado"),"Alto",IF(AND(H61="Muy Alta",J61="Moderado"),"Alto",IF(AND(H61="Muy Baja",J61="Mayor"),"Alto",IF(AND(H61="Baja",J61="Mayor"),"Alto",IF(AND(H61="Media",J61="Mayor"),"Alto",IF(AND(H61="Alta",J61="Mayor"),"Alto",IF(AND(H61="Muy Alta",J61="Mayor"),"Alto",IF(AND(H61="Muy Baja",J61="Catastrófico"),"Extremo",IF(AND(H61="Baja",J61="Catastrófico"),"Extremo",IF(AND(H61="Media",J61="Catastrófico"),"Extremo",IF(AND(H61="Alta",J61="Catastrófico"),"Extremo",IF(AND(H61="Muy Alta",J61="Catastrófico"),"Extremo")))))))))))))))))))))))))</f>
        <v>Extremo</v>
      </c>
      <c r="M61" s="582" t="s">
        <v>637</v>
      </c>
      <c r="N61" s="258" t="s">
        <v>40</v>
      </c>
      <c r="O61" s="273"/>
      <c r="P61" s="258" t="s">
        <v>139</v>
      </c>
      <c r="Q61" s="267">
        <f t="shared" si="47"/>
        <v>0.25</v>
      </c>
      <c r="R61" s="258" t="s">
        <v>181</v>
      </c>
      <c r="S61" s="267">
        <f t="shared" si="48"/>
        <v>0.15</v>
      </c>
      <c r="T61" s="258" t="s">
        <v>182</v>
      </c>
      <c r="U61" s="258" t="s">
        <v>184</v>
      </c>
      <c r="V61" s="258" t="s">
        <v>186</v>
      </c>
      <c r="W61" s="248">
        <f t="shared" si="49"/>
        <v>0.4</v>
      </c>
      <c r="X61" s="255">
        <f>+I61*W61</f>
        <v>8.0000000000000016E-2</v>
      </c>
      <c r="Y61" s="587">
        <f>+I61-X61</f>
        <v>0.12</v>
      </c>
      <c r="Z61" s="258" t="str">
        <f>+(IF(Y61&lt;=20%, "Muy Baja",IF(Y61&lt;=40%,"Baja",IF(Y61&lt;=40%,"Media",IF(Y61&lt;=60%,"Alta",IF(Y61&gt;80%,"Muy Alta"))))))</f>
        <v>Muy Baja</v>
      </c>
      <c r="AA61" s="284">
        <f>+Y61</f>
        <v>0.12</v>
      </c>
      <c r="AB61" s="258" t="str">
        <f>+J61</f>
        <v>Catastrófico</v>
      </c>
      <c r="AC61" s="278">
        <f>+K61</f>
        <v>1</v>
      </c>
      <c r="AD61" s="258" t="str">
        <f>+IF(AND(H61="Muy Baja",J61="Leve"),"Bajo",IF(AND(H61="Baja",J61="Leve"),"Bajo",IF(AND(H61="Media",J61="Leve"),"Moderado",IF(AND(H61="Alta",J61="Leve"),"Moderado",IF(AND(H61="Muy Alta",J61="Leve"),"Alto",IF(AND(H61="Muy Baja",J61="Menor"),"Bajo",IF(AND(H61="Baja",J61="Menor"),"Moderado",IF(AND(H61="Media",J61="Menor"),"Moderado",IF(AND(H61="Alta",J61="Menor"),"Moderado",IF(AND(H61="Muy Alta",J61="Menor"),"Alto",IF(AND(H61="Muy Baja",J61="Moderado"),"Moderado",IF(AND(H61="Baja",J61="Moderado"),"Moderado",IF(AND(H61="Media",J61="Moderado"),"Moderado",IF(AND(H61="Alta",J61="Moderado"),"Alto",IF(AND(H61="Muy Alta",J61="Moderado"),"Alto",IF(AND(H61="Muy Baja",J61="Mayor"),"Alto",IF(AND(H61="Baja",J61="Mayor"),"Alto",IF(AND(H61="Media",J61="Mayor"),"Alto",IF(AND(H61="Alta",J61="Mayor"),"Alto",IF(AND(H61="Muy Alta",J61="Mayor"),"Alto",IF(AND(H61="Muy Baja",J61="Catastrófico"),"Extremo",IF(AND(H61="Baja",J61="Catastrófico"),"Extremo",IF(AND(H61="Media",J61="Catastrófico"),"Extremo",IF(AND(H61="Alta",J61="Catastrófico"),"Extremo",IF(AND(H61="Muy Alta",J61="Catastrófico"),"Extremo")))))))))))))))))))))))))</f>
        <v>Extremo</v>
      </c>
      <c r="AE61" s="258" t="str">
        <f t="shared" ref="AE61:AI62" si="52">+Z61</f>
        <v>Muy Baja</v>
      </c>
      <c r="AF61" s="284">
        <f t="shared" si="52"/>
        <v>0.12</v>
      </c>
      <c r="AG61" s="258" t="str">
        <f t="shared" si="52"/>
        <v>Catastrófico</v>
      </c>
      <c r="AH61" s="278">
        <f t="shared" si="52"/>
        <v>1</v>
      </c>
      <c r="AI61" s="258" t="str">
        <f t="shared" si="52"/>
        <v>Extremo</v>
      </c>
      <c r="AJ61" s="258" t="s">
        <v>349</v>
      </c>
      <c r="AK61" s="268" t="s">
        <v>638</v>
      </c>
      <c r="AL61" s="224" t="s">
        <v>639</v>
      </c>
      <c r="AM61" s="274" t="s">
        <v>640</v>
      </c>
      <c r="AN61" s="280">
        <v>44926</v>
      </c>
      <c r="AO61" s="274" t="s">
        <v>510</v>
      </c>
      <c r="AP61" s="274" t="s">
        <v>642</v>
      </c>
      <c r="AQ61" s="229"/>
      <c r="AR61" s="229"/>
      <c r="AS61" s="229"/>
      <c r="AT61" s="229"/>
    </row>
    <row r="62" spans="1:46" ht="104.25" customHeight="1" x14ac:dyDescent="0.2">
      <c r="B62" s="453"/>
      <c r="C62" s="275" t="s">
        <v>643</v>
      </c>
      <c r="D62" s="283" t="s">
        <v>794</v>
      </c>
      <c r="E62" s="258" t="s">
        <v>377</v>
      </c>
      <c r="F62" s="226" t="s">
        <v>213</v>
      </c>
      <c r="G62" s="265">
        <v>11000</v>
      </c>
      <c r="H62" s="258" t="str">
        <f>+(IF(G62&lt;=4, "Muy Baja",IF(G62&lt;=12,"Baja",IF(G62&lt;=365,"Media",IF(G62&lt;=1500,"Alta",IF(G62&gt;1500,"Muy Alta"))))))</f>
        <v>Muy Alta</v>
      </c>
      <c r="I62" s="267">
        <f>IF(H62="Muy Baja",20%,IF(H62="Baja",40%,IF(H62="Media",60%,IF(H62="Alta",80%,IF(H62="Muy Alta",100%,0)))))</f>
        <v>1</v>
      </c>
      <c r="J62" s="258" t="s">
        <v>19</v>
      </c>
      <c r="K62" s="267">
        <f>IF(J62="Leve",20%,IF(J62="Menor",40%,IF(J62="Moderado",60%,IF(J62="Mayor",80%,IF(J62="Catastrófico",100%,0)))))</f>
        <v>0.6</v>
      </c>
      <c r="L62" s="258" t="str">
        <f>+IF(AND(H62="Muy Baja",J62="Leve"),"Bajo",IF(AND(H62="Baja",J62="Leve"),"Bajo",IF(AND(H62="Media",J62="Leve"),"Moderado",IF(AND(H62="Alta",J62="Leve"),"Moderado",IF(AND(H62="Muy Alta",J62="Leve"),"Alto",IF(AND(H62="Muy Baja",J62="Menor"),"Bajo",IF(AND(H62="Baja",J62="Menor"),"Moderado",IF(AND(H62="Media",J62="Menor"),"Moderado",IF(AND(H62="Alta",J62="Menor"),"Moderado",IF(AND(H62="Muy Alta",J62="Menor"),"Alto",IF(AND(H62="Muy Baja",J62="Moderado"),"Moderado",IF(AND(H62="Baja",J62="Moderado"),"Moderado",IF(AND(H62="Media",J62="Moderado"),"Moderado",IF(AND(H62="Alta",J62="Moderado"),"Alto",IF(AND(H62="Muy Alta",J62="Moderado"),"Alto",IF(AND(H62="Muy Baja",J62="Mayor"),"Alto",IF(AND(H62="Baja",J62="Mayor"),"Alto",IF(AND(H62="Media",J62="Mayor"),"Alto",IF(AND(H62="Alta",J62="Mayor"),"Alto",IF(AND(H62="Muy Alta",J62="Mayor"),"Alto",IF(AND(H62="Muy Baja",J62="Catastrófico"),"Extremo",IF(AND(H62="Baja",J62="Catastrófico"),"Extremo",IF(AND(H62="Media",J62="Catastrófico"),"Extremo",IF(AND(H62="Alta",J62="Catastrófico"),"Extremo",IF(AND(H62="Muy Alta",J62="Catastrófico"),"Extremo")))))))))))))))))))))))))</f>
        <v>Alto</v>
      </c>
      <c r="M62" s="589" t="s">
        <v>644</v>
      </c>
      <c r="N62" s="258" t="s">
        <v>40</v>
      </c>
      <c r="O62" s="273"/>
      <c r="P62" s="258" t="s">
        <v>140</v>
      </c>
      <c r="Q62" s="267">
        <f t="shared" si="47"/>
        <v>0.15</v>
      </c>
      <c r="R62" s="258" t="s">
        <v>181</v>
      </c>
      <c r="S62" s="267">
        <f t="shared" si="48"/>
        <v>0.15</v>
      </c>
      <c r="T62" s="258" t="s">
        <v>182</v>
      </c>
      <c r="U62" s="258" t="s">
        <v>184</v>
      </c>
      <c r="V62" s="258" t="s">
        <v>186</v>
      </c>
      <c r="W62" s="248">
        <f t="shared" si="49"/>
        <v>0.3</v>
      </c>
      <c r="X62" s="256">
        <f>+I62*W62</f>
        <v>0.3</v>
      </c>
      <c r="Y62" s="250">
        <f>+I62-X62</f>
        <v>0.7</v>
      </c>
      <c r="Z62" s="279" t="str">
        <f>+(IF(Y62&lt;=20%, "Muy Baja",IF(Y62&lt;=40%,"Baja",IF(Y62&lt;=60%,"Media",IF(Y62&lt;=80%,"Alta",IF(Y62&gt;80%,"Muy Alta"))))))</f>
        <v>Alta</v>
      </c>
      <c r="AA62" s="284">
        <f>+Y62</f>
        <v>0.7</v>
      </c>
      <c r="AB62" s="258" t="str">
        <f>+J62</f>
        <v>Moderado</v>
      </c>
      <c r="AC62" s="278">
        <f>+K62</f>
        <v>0.6</v>
      </c>
      <c r="AD62" s="258" t="str">
        <f>+IF(AND(H62="Muy Baja",J62="Leve"),"Bajo",IF(AND(H62="Baja",J62="Leve"),"Bajo",IF(AND(H62="Media",J62="Leve"),"Moderado",IF(AND(H62="Alta",J62="Leve"),"Moderado",IF(AND(H62="Muy Alta",J62="Leve"),"Alto",IF(AND(H62="Muy Baja",J62="Menor"),"Bajo",IF(AND(H62="Baja",J62="Menor"),"Moderado",IF(AND(H62="Media",J62="Menor"),"Moderado",IF(AND(H62="Alta",J62="Menor"),"Moderado",IF(AND(H62="Muy Alta",J62="Menor"),"Alto",IF(AND(H62="Muy Baja",J62="Moderado"),"Moderado",IF(AND(H62="Baja",J62="Moderado"),"Moderado",IF(AND(H62="Media",J62="Moderado"),"Moderado",IF(AND(H62="Alta",J62="Moderado"),"Alto",IF(AND(H62="Muy Alta",J62="Moderado"),"Alto",IF(AND(H62="Muy Baja",J62="Mayor"),"Alto",IF(AND(H62="Baja",J62="Mayor"),"Alto",IF(AND(H62="Media",J62="Mayor"),"Alto",IF(AND(H62="Alta",J62="Mayor"),"Alto",IF(AND(H62="Muy Alta",J62="Mayor"),"Alto",IF(AND(H62="Muy Baja",J62="Catastrófico"),"Extremo",IF(AND(H62="Baja",J62="Catastrófico"),"Extremo",IF(AND(H62="Media",J62="Catastrófico"),"Extremo",IF(AND(H62="Alta",J62="Catastrófico"),"Extremo",IF(AND(H62="Muy Alta",J62="Catastrófico"),"Extremo")))))))))))))))))))))))))</f>
        <v>Alto</v>
      </c>
      <c r="AE62" s="258" t="str">
        <f t="shared" si="52"/>
        <v>Alta</v>
      </c>
      <c r="AF62" s="284">
        <f t="shared" si="52"/>
        <v>0.7</v>
      </c>
      <c r="AG62" s="258" t="str">
        <f t="shared" si="52"/>
        <v>Moderado</v>
      </c>
      <c r="AH62" s="278">
        <f t="shared" si="52"/>
        <v>0.6</v>
      </c>
      <c r="AI62" s="258" t="str">
        <f t="shared" si="52"/>
        <v>Alto</v>
      </c>
      <c r="AJ62" s="258" t="s">
        <v>349</v>
      </c>
      <c r="AK62" s="268" t="s">
        <v>645</v>
      </c>
      <c r="AL62" s="224" t="s">
        <v>646</v>
      </c>
      <c r="AM62" s="274" t="s">
        <v>647</v>
      </c>
      <c r="AN62" s="280">
        <v>44926</v>
      </c>
      <c r="AO62" s="274" t="s">
        <v>648</v>
      </c>
      <c r="AP62" s="274" t="s">
        <v>649</v>
      </c>
      <c r="AQ62" s="229"/>
      <c r="AR62" s="229"/>
      <c r="AS62" s="229"/>
      <c r="AT62" s="229"/>
    </row>
    <row r="63" spans="1:46" ht="79.5" customHeight="1" x14ac:dyDescent="0.2">
      <c r="B63" s="453"/>
      <c r="C63" s="421" t="s">
        <v>696</v>
      </c>
      <c r="D63" s="412" t="s">
        <v>796</v>
      </c>
      <c r="E63" s="328" t="s">
        <v>377</v>
      </c>
      <c r="F63" s="318" t="s">
        <v>213</v>
      </c>
      <c r="G63" s="443">
        <v>16</v>
      </c>
      <c r="H63" s="328" t="str">
        <f>+(IF(G63&lt;=4, "Muy Baja",IF(G63&lt;=12,"Baja",IF(G63&lt;=365,"Media",IF(G63&lt;=1500,"Alta",IF(G63&gt;1500,"Muy Alta"))))))</f>
        <v>Media</v>
      </c>
      <c r="I63" s="337">
        <f>IF(H63="Muy Baja",20%,IF(H63="Baja",40%,IF(H63="Media",60%,IF(H63="Alta",80%,IF(H63="Muy Alta",100%,0)))))</f>
        <v>0.6</v>
      </c>
      <c r="J63" s="328" t="s">
        <v>19</v>
      </c>
      <c r="K63" s="337">
        <f>IF(J63="Leve",20%,IF(J63="Menor",40%,IF(J63="Moderado",60%,IF(J63="Mayor",80%,IF(J63="Catastrófico",100%,0)))))</f>
        <v>0.6</v>
      </c>
      <c r="L63" s="328" t="str">
        <f>+IF(AND(H63="Muy Baja",J63="Leve"),"Bajo",IF(AND(H63="Baja",J63="Leve"),"Bajo",IF(AND(H63="Media",J63="Leve"),"Moderado",IF(AND(H63="Alta",J63="Leve"),"Moderado",IF(AND(H63="Muy Alta",J63="Leve"),"Alto",IF(AND(H63="Muy Baja",J63="Menor"),"Bajo",IF(AND(H63="Baja",J63="Menor"),"Moderado",IF(AND(H63="Media",J63="Menor"),"Moderado",IF(AND(H63="Alta",J63="Menor"),"Moderado",IF(AND(H63="Muy Alta",J63="Menor"),"Alto",IF(AND(H63="Muy Baja",J63="Moderado"),"Moderado",IF(AND(H63="Baja",J63="Moderado"),"Moderado",IF(AND(H63="Media",J63="Moderado"),"Moderado",IF(AND(H63="Alta",J63="Moderado"),"Alto",IF(AND(H63="Muy Alta",J63="Moderado"),"Alto",IF(AND(H63="Muy Baja",J63="Mayor"),"Alto",IF(AND(H63="Baja",J63="Mayor"),"Alto",IF(AND(H63="Media",J63="Mayor"),"Alto",IF(AND(H63="Alta",J63="Mayor"),"Alto",IF(AND(H63="Muy Alta",J63="Mayor"),"Alto",IF(AND(H63="Muy Baja",J63="Catastrófico"),"Extremo",IF(AND(H63="Baja",J63="Catastrófico"),"Extremo",IF(AND(H63="Media",J63="Catastrófico"),"Extremo",IF(AND(H63="Alta",J63="Catastrófico"),"Extremo",IF(AND(H63="Muy Alta",J63="Catastrófico"),"Extremo")))))))))))))))))))))))))</f>
        <v>Moderado</v>
      </c>
      <c r="M63" s="594" t="s">
        <v>706</v>
      </c>
      <c r="N63" s="258" t="s">
        <v>40</v>
      </c>
      <c r="O63" s="273"/>
      <c r="P63" s="258" t="s">
        <v>139</v>
      </c>
      <c r="Q63" s="267">
        <f t="shared" ref="Q63:Q65" si="53">IF(P63="Preventivo",25%,IF(P63="Detectivo",15%,IF(P63="Correctivo",10%)))</f>
        <v>0.25</v>
      </c>
      <c r="R63" s="258" t="s">
        <v>181</v>
      </c>
      <c r="S63" s="267">
        <f t="shared" ref="S63:S65" si="54">IF(R63="Automático",25%,IF(R63="Manual",15%))</f>
        <v>0.15</v>
      </c>
      <c r="T63" s="258" t="s">
        <v>182</v>
      </c>
      <c r="U63" s="258" t="s">
        <v>184</v>
      </c>
      <c r="V63" s="258" t="s">
        <v>186</v>
      </c>
      <c r="W63" s="248">
        <f t="shared" ref="W63:W65" si="55">+Q63+S63</f>
        <v>0.4</v>
      </c>
      <c r="X63" s="255">
        <f>+I63*W63</f>
        <v>0.24</v>
      </c>
      <c r="Y63" s="587">
        <f>+I63-X63</f>
        <v>0.36</v>
      </c>
      <c r="Z63" s="328" t="str">
        <f>+(IF(Y64&lt;=20%, "Muy Baja",IF(Y64&lt;=40%,"Baja",IF(Y64&lt;=40%,"Media",IF(Y64&lt;=60%,"Alta",IF(Y64&gt;80%,"Muy Alta"))))))</f>
        <v>Baja</v>
      </c>
      <c r="AA63" s="415">
        <f>+Y64</f>
        <v>0.252</v>
      </c>
      <c r="AB63" s="328" t="str">
        <f t="shared" ref="AB63:AB65" si="56">+J63</f>
        <v>Moderado</v>
      </c>
      <c r="AC63" s="416">
        <f t="shared" ref="AC63:AC65" si="57">+K63</f>
        <v>0.6</v>
      </c>
      <c r="AD63" s="328" t="str">
        <f>+IF(AND(H63="Muy Baja",J63="Leve"),"Bajo",IF(AND(H63="Baja",J63="Leve"),"Bajo",IF(AND(H63="Media",J63="Leve"),"Moderado",IF(AND(H63="Alta",J63="Leve"),"Moderado",IF(AND(H63="Muy Alta",J63="Leve"),"Alto",IF(AND(H63="Muy Baja",J63="Menor"),"Bajo",IF(AND(H63="Baja",J63="Menor"),"Moderado",IF(AND(H63="Media",J63="Menor"),"Moderado",IF(AND(H63="Alta",J63="Menor"),"Moderado",IF(AND(H63="Muy Alta",J63="Menor"),"Alto",IF(AND(H63="Muy Baja",J63="Moderado"),"Moderado",IF(AND(H63="Baja",J63="Moderado"),"Moderado",IF(AND(H63="Media",J63="Moderado"),"Moderado",IF(AND(H63="Alta",J63="Moderado"),"Alto",IF(AND(H63="Muy Alta",J63="Moderado"),"Alto",IF(AND(H63="Muy Baja",J63="Mayor"),"Alto",IF(AND(H63="Baja",J63="Mayor"),"Alto",IF(AND(H63="Media",J63="Mayor"),"Alto",IF(AND(H63="Alta",J63="Mayor"),"Alto",IF(AND(H63="Muy Alta",J63="Mayor"),"Alto",IF(AND(H63="Muy Baja",J63="Catastrófico"),"Extremo",IF(AND(H63="Baja",J63="Catastrófico"),"Extremo",IF(AND(H63="Media",J63="Catastrófico"),"Extremo",IF(AND(H63="Alta",J63="Catastrófico"),"Extremo",IF(AND(H63="Muy Alta",J63="Catastrófico"),"Extremo")))))))))))))))))))))))))</f>
        <v>Moderado</v>
      </c>
      <c r="AE63" s="328" t="str">
        <f t="shared" ref="AE63:AE65" si="58">+Z63</f>
        <v>Baja</v>
      </c>
      <c r="AF63" s="415">
        <f t="shared" ref="AF63:AF65" si="59">+AA63</f>
        <v>0.252</v>
      </c>
      <c r="AG63" s="328" t="str">
        <f t="shared" ref="AG63:AG65" si="60">+AB63</f>
        <v>Moderado</v>
      </c>
      <c r="AH63" s="416">
        <f t="shared" ref="AH63:AH65" si="61">+AC63</f>
        <v>0.6</v>
      </c>
      <c r="AI63" s="328" t="str">
        <f t="shared" ref="AI63:AI65" si="62">+AD63</f>
        <v>Moderado</v>
      </c>
      <c r="AJ63" s="328" t="s">
        <v>349</v>
      </c>
      <c r="AK63" s="268" t="s">
        <v>697</v>
      </c>
      <c r="AL63" s="268" t="s">
        <v>698</v>
      </c>
      <c r="AM63" s="274" t="s">
        <v>701</v>
      </c>
      <c r="AN63" s="280">
        <v>44926</v>
      </c>
      <c r="AO63" s="274" t="s">
        <v>510</v>
      </c>
      <c r="AP63" s="296" t="s">
        <v>948</v>
      </c>
      <c r="AQ63" s="296"/>
      <c r="AR63" s="229"/>
      <c r="AS63" s="229"/>
      <c r="AT63" s="229"/>
    </row>
    <row r="64" spans="1:46" ht="79.5" customHeight="1" x14ac:dyDescent="0.2">
      <c r="B64" s="453"/>
      <c r="C64" s="422"/>
      <c r="D64" s="414"/>
      <c r="E64" s="329"/>
      <c r="F64" s="317"/>
      <c r="G64" s="445"/>
      <c r="H64" s="329"/>
      <c r="I64" s="338"/>
      <c r="J64" s="329"/>
      <c r="K64" s="338"/>
      <c r="L64" s="329"/>
      <c r="M64" s="583" t="s">
        <v>707</v>
      </c>
      <c r="N64" s="258" t="s">
        <v>40</v>
      </c>
      <c r="O64" s="273"/>
      <c r="P64" s="258" t="s">
        <v>140</v>
      </c>
      <c r="Q64" s="267">
        <f t="shared" si="53"/>
        <v>0.15</v>
      </c>
      <c r="R64" s="258" t="s">
        <v>181</v>
      </c>
      <c r="S64" s="267">
        <f t="shared" si="54"/>
        <v>0.15</v>
      </c>
      <c r="T64" s="258" t="s">
        <v>182</v>
      </c>
      <c r="U64" s="258" t="s">
        <v>184</v>
      </c>
      <c r="V64" s="258" t="s">
        <v>186</v>
      </c>
      <c r="W64" s="248">
        <f t="shared" si="55"/>
        <v>0.3</v>
      </c>
      <c r="X64" s="256">
        <f>+Y63*W64</f>
        <v>0.108</v>
      </c>
      <c r="Y64" s="250">
        <f>+Y63-X64</f>
        <v>0.252</v>
      </c>
      <c r="Z64" s="329"/>
      <c r="AA64" s="420"/>
      <c r="AB64" s="329"/>
      <c r="AC64" s="354"/>
      <c r="AD64" s="329"/>
      <c r="AE64" s="329"/>
      <c r="AF64" s="420"/>
      <c r="AG64" s="329"/>
      <c r="AH64" s="354"/>
      <c r="AI64" s="329"/>
      <c r="AJ64" s="329"/>
      <c r="AK64" s="268" t="s">
        <v>699</v>
      </c>
      <c r="AL64" s="224" t="s">
        <v>700</v>
      </c>
      <c r="AM64" s="274" t="s">
        <v>701</v>
      </c>
      <c r="AN64" s="280">
        <v>44926</v>
      </c>
      <c r="AO64" s="274" t="s">
        <v>510</v>
      </c>
      <c r="AP64" s="298"/>
      <c r="AQ64" s="298"/>
      <c r="AR64" s="229"/>
      <c r="AS64" s="229"/>
      <c r="AT64" s="229"/>
    </row>
    <row r="65" spans="2:46" ht="138.75" customHeight="1" x14ac:dyDescent="0.2">
      <c r="B65" s="454"/>
      <c r="C65" s="275" t="s">
        <v>702</v>
      </c>
      <c r="D65" s="283" t="s">
        <v>797</v>
      </c>
      <c r="E65" s="258" t="s">
        <v>377</v>
      </c>
      <c r="F65" s="265" t="s">
        <v>213</v>
      </c>
      <c r="G65" s="265">
        <v>1600</v>
      </c>
      <c r="H65" s="258" t="str">
        <f>+(IF(G65&lt;=4, "Muy Baja",IF(G65&lt;=12,"Baja",IF(G65&lt;=365,"Media",IF(G65&lt;=1500,"Alta",IF(G65&gt;1500,"Muy Alta"))))))</f>
        <v>Muy Alta</v>
      </c>
      <c r="I65" s="267">
        <f>IF(H65="Muy Baja",20%,IF(H65="Baja",40%,IF(H65="Media",60%,IF(H65="Alta",80%,IF(H65="Muy Alta",100%,0)))))</f>
        <v>1</v>
      </c>
      <c r="J65" s="258" t="s">
        <v>19</v>
      </c>
      <c r="K65" s="267">
        <f>IF(J65="Leve",20%,IF(J65="Menor",40%,IF(J65="Moderado",60%,IF(J65="Mayor",80%,IF(J65="Catastrófico",100%,0)))))</f>
        <v>0.6</v>
      </c>
      <c r="L65" s="258" t="str">
        <f>+IF(AND(H65="Muy Baja",J65="Leve"),"Bajo",IF(AND(H65="Baja",J65="Leve"),"Bajo",IF(AND(H65="Media",J65="Leve"),"Moderado",IF(AND(H65="Alta",J65="Leve"),"Moderado",IF(AND(H65="Muy Alta",J65="Leve"),"Alto",IF(AND(H65="Muy Baja",J65="Menor"),"Bajo",IF(AND(H65="Baja",J65="Menor"),"Moderado",IF(AND(H65="Media",J65="Menor"),"Moderado",IF(AND(H65="Alta",J65="Menor"),"Moderado",IF(AND(H65="Muy Alta",J65="Menor"),"Alto",IF(AND(H65="Muy Baja",J65="Moderado"),"Moderado",IF(AND(H65="Baja",J65="Moderado"),"Moderado",IF(AND(H65="Media",J65="Moderado"),"Moderado",IF(AND(H65="Alta",J65="Moderado"),"Alto",IF(AND(H65="Muy Alta",J65="Moderado"),"Alto",IF(AND(H65="Muy Baja",J65="Mayor"),"Alto",IF(AND(H65="Baja",J65="Mayor"),"Alto",IF(AND(H65="Media",J65="Mayor"),"Alto",IF(AND(H65="Alta",J65="Mayor"),"Alto",IF(AND(H65="Muy Alta",J65="Mayor"),"Alto",IF(AND(H65="Muy Baja",J65="Catastrófico"),"Extremo",IF(AND(H65="Baja",J65="Catastrófico"),"Extremo",IF(AND(H65="Media",J65="Catastrófico"),"Extremo",IF(AND(H65="Alta",J65="Catastrófico"),"Extremo",IF(AND(H65="Muy Alta",J65="Catastrófico"),"Extremo")))))))))))))))))))))))))</f>
        <v>Alto</v>
      </c>
      <c r="M65" s="583" t="s">
        <v>933</v>
      </c>
      <c r="N65" s="258" t="s">
        <v>40</v>
      </c>
      <c r="O65" s="273"/>
      <c r="P65" s="258" t="s">
        <v>140</v>
      </c>
      <c r="Q65" s="267">
        <f t="shared" si="53"/>
        <v>0.15</v>
      </c>
      <c r="R65" s="258" t="s">
        <v>181</v>
      </c>
      <c r="S65" s="267">
        <f t="shared" si="54"/>
        <v>0.15</v>
      </c>
      <c r="T65" s="258" t="s">
        <v>182</v>
      </c>
      <c r="U65" s="258" t="s">
        <v>184</v>
      </c>
      <c r="V65" s="258" t="s">
        <v>186</v>
      </c>
      <c r="W65" s="248">
        <f t="shared" si="55"/>
        <v>0.3</v>
      </c>
      <c r="X65" s="255">
        <f>+I65*W65</f>
        <v>0.3</v>
      </c>
      <c r="Y65" s="587">
        <f>+I65-X65</f>
        <v>0.7</v>
      </c>
      <c r="Z65" s="247" t="str">
        <f>+(IF(Y65&lt;=20%, "Muy Baja",IF(Y65&lt;=40%,"Baja",IF(Y65&lt;=60%,"Media",IF(Y65&lt;=80%,"Alta",IF(Y65&gt;80%,"Muy Alta"))))))</f>
        <v>Alta</v>
      </c>
      <c r="AA65" s="284">
        <f>+Y65</f>
        <v>0.7</v>
      </c>
      <c r="AB65" s="258" t="str">
        <f t="shared" si="56"/>
        <v>Moderado</v>
      </c>
      <c r="AC65" s="278">
        <f t="shared" si="57"/>
        <v>0.6</v>
      </c>
      <c r="AD65" s="258" t="str">
        <f>+IF(AND(H65="Muy Baja",J65="Leve"),"Bajo",IF(AND(H65="Baja",J65="Leve"),"Bajo",IF(AND(H65="Media",J65="Leve"),"Moderado",IF(AND(H65="Alta",J65="Leve"),"Moderado",IF(AND(H65="Muy Alta",J65="Leve"),"Alto",IF(AND(H65="Muy Baja",J65="Menor"),"Bajo",IF(AND(H65="Baja",J65="Menor"),"Moderado",IF(AND(H65="Media",J65="Menor"),"Moderado",IF(AND(H65="Alta",J65="Menor"),"Moderado",IF(AND(H65="Muy Alta",J65="Menor"),"Alto",IF(AND(H65="Muy Baja",J65="Moderado"),"Moderado",IF(AND(H65="Baja",J65="Moderado"),"Moderado",IF(AND(H65="Media",J65="Moderado"),"Moderado",IF(AND(H65="Alta",J65="Moderado"),"Alto",IF(AND(H65="Muy Alta",J65="Moderado"),"Alto",IF(AND(H65="Muy Baja",J65="Mayor"),"Alto",IF(AND(H65="Baja",J65="Mayor"),"Alto",IF(AND(H65="Media",J65="Mayor"),"Alto",IF(AND(H65="Alta",J65="Mayor"),"Alto",IF(AND(H65="Muy Alta",J65="Mayor"),"Alto",IF(AND(H65="Muy Baja",J65="Catastrófico"),"Extremo",IF(AND(H65="Baja",J65="Catastrófico"),"Extremo",IF(AND(H65="Media",J65="Catastrófico"),"Extremo",IF(AND(H65="Alta",J65="Catastrófico"),"Extremo",IF(AND(H65="Muy Alta",J65="Catastrófico"),"Extremo")))))))))))))))))))))))))</f>
        <v>Alto</v>
      </c>
      <c r="AE65" s="258" t="str">
        <f t="shared" si="58"/>
        <v>Alta</v>
      </c>
      <c r="AF65" s="284">
        <f t="shared" si="59"/>
        <v>0.7</v>
      </c>
      <c r="AG65" s="258" t="str">
        <f t="shared" si="60"/>
        <v>Moderado</v>
      </c>
      <c r="AH65" s="278">
        <f t="shared" si="61"/>
        <v>0.6</v>
      </c>
      <c r="AI65" s="258" t="str">
        <f t="shared" si="62"/>
        <v>Alto</v>
      </c>
      <c r="AJ65" s="258" t="s">
        <v>349</v>
      </c>
      <c r="AK65" s="268" t="s">
        <v>704</v>
      </c>
      <c r="AL65" s="224" t="s">
        <v>705</v>
      </c>
      <c r="AM65" s="274" t="s">
        <v>703</v>
      </c>
      <c r="AN65" s="280">
        <v>44926</v>
      </c>
      <c r="AO65" s="274" t="s">
        <v>510</v>
      </c>
      <c r="AP65" s="274" t="s">
        <v>947</v>
      </c>
      <c r="AQ65" s="229"/>
      <c r="AR65" s="229"/>
      <c r="AS65" s="229"/>
      <c r="AT65" s="229"/>
    </row>
    <row r="66" spans="2:46" ht="93" customHeight="1" x14ac:dyDescent="0.2">
      <c r="B66" s="455" t="s">
        <v>572</v>
      </c>
      <c r="C66" s="421" t="s">
        <v>721</v>
      </c>
      <c r="D66" s="412" t="s">
        <v>736</v>
      </c>
      <c r="E66" s="328" t="s">
        <v>427</v>
      </c>
      <c r="F66" s="318" t="s">
        <v>213</v>
      </c>
      <c r="G66" s="443">
        <v>34</v>
      </c>
      <c r="H66" s="328" t="str">
        <f>+(IF(G66&lt;=4, "Muy Baja",IF(G66&lt;=12,"Baja",IF(G66&lt;=365,"Media",IF(G66&lt;=1500,"Alta",IF(G66&gt;1500,"Muy Alta"))))))</f>
        <v>Media</v>
      </c>
      <c r="I66" s="337">
        <f>IF(H66="Muy Baja",20%,IF(H66="Baja",40%,IF(H66="Media",60%,IF(H66="Alta",80%,IF(H66="Muy Alta",100%,0)))))</f>
        <v>0.6</v>
      </c>
      <c r="J66" s="328" t="s">
        <v>162</v>
      </c>
      <c r="K66" s="337">
        <f>IF(J66="Leve",20%,IF(J66="Menor",40%,IF(J66="Moderado",60%,IF(J66="Mayor",80%,IF(J66="Catastrófico",100%,0)))))</f>
        <v>0.2</v>
      </c>
      <c r="L66" s="328" t="str">
        <f>+IF(AND(H66="Muy Baja",J66="Leve"),"Bajo",IF(AND(H66="Baja",J66="Leve"),"Bajo",IF(AND(H66="Media",J66="Leve"),"Moderado",IF(AND(H66="Alta",J66="Leve"),"Moderado",IF(AND(H66="Muy Alta",J66="Leve"),"Alto",IF(AND(H66="Muy Baja",J66="Menor"),"Bajo",IF(AND(H66="Baja",J66="Menor"),"Moderado",IF(AND(H66="Media",J66="Menor"),"Moderado",IF(AND(H66="Alta",J66="Menor"),"Moderado",IF(AND(H66="Muy Alta",J66="Menor"),"Alto",IF(AND(H66="Muy Baja",J66="Moderado"),"Moderado",IF(AND(H66="Baja",J66="Moderado"),"Moderado",IF(AND(H66="Media",J66="Moderado"),"Moderado",IF(AND(H66="Alta",J66="Moderado"),"Alto",IF(AND(H66="Muy Alta",J66="Moderado"),"Alto",IF(AND(H66="Muy Baja",J66="Mayor"),"Alto",IF(AND(H66="Baja",J66="Mayor"),"Alto",IF(AND(H66="Media",J66="Mayor"),"Alto",IF(AND(H66="Alta",J66="Mayor"),"Alto",IF(AND(H66="Muy Alta",J66="Mayor"),"Alto",IF(AND(H66="Muy Baja",J66="Catastrófico"),"Extremo",IF(AND(H66="Baja",J66="Catastrófico"),"Extremo",IF(AND(H66="Media",J66="Catastrófico"),"Extremo",IF(AND(H66="Alta",J66="Catastrófico"),"Extremo",IF(AND(H66="Muy Alta",J66="Catastrófico"),"Extremo")))))))))))))))))))))))))</f>
        <v>Moderado</v>
      </c>
      <c r="M66" s="268" t="s">
        <v>723</v>
      </c>
      <c r="N66" s="258" t="s">
        <v>40</v>
      </c>
      <c r="O66" s="273"/>
      <c r="P66" s="258" t="s">
        <v>139</v>
      </c>
      <c r="Q66" s="267">
        <f t="shared" ref="Q66:Q67" si="63">IF(P66="Preventivo",25%,IF(P66="Detectivo",15%,IF(P66="Correctivo",10%)))</f>
        <v>0.25</v>
      </c>
      <c r="R66" s="258" t="s">
        <v>181</v>
      </c>
      <c r="S66" s="267">
        <f t="shared" ref="S66:S67" si="64">IF(R66="Automático",25%,IF(R66="Manual",15%))</f>
        <v>0.15</v>
      </c>
      <c r="T66" s="258" t="s">
        <v>182</v>
      </c>
      <c r="U66" s="258" t="s">
        <v>184</v>
      </c>
      <c r="V66" s="258" t="s">
        <v>186</v>
      </c>
      <c r="W66" s="248">
        <f>+Q66+S66</f>
        <v>0.4</v>
      </c>
      <c r="X66" s="255">
        <f>+I66*W66</f>
        <v>0.24</v>
      </c>
      <c r="Y66" s="587">
        <f>+I66-X66</f>
        <v>0.36</v>
      </c>
      <c r="Z66" s="328" t="str">
        <f>+(IF(Y67&lt;=20%, "Muy Baja",IF(Y67&lt;=40%,"Baja",IF(Y67&lt;=40%,"Media",IF(Y67&lt;=60%,"Alta",IF(Y67&gt;80%,"Muy Alta"))))))</f>
        <v>Baja</v>
      </c>
      <c r="AA66" s="415">
        <f>+Y67</f>
        <v>0.216</v>
      </c>
      <c r="AB66" s="328" t="str">
        <f t="shared" ref="AB66" si="65">+J66</f>
        <v>Leve</v>
      </c>
      <c r="AC66" s="416">
        <f t="shared" ref="AC66" si="66">+K66</f>
        <v>0.2</v>
      </c>
      <c r="AD66" s="328" t="str">
        <f>+IF(AND(H66="Muy Baja",J66="Leve"),"Bajo",IF(AND(H66="Baja",J66="Leve"),"Bajo",IF(AND(H66="Media",J66="Leve"),"Moderado",IF(AND(H66="Alta",J66="Leve"),"Moderado",IF(AND(H66="Muy Alta",J66="Leve"),"Alto",IF(AND(H66="Muy Baja",J66="Menor"),"Bajo",IF(AND(H66="Baja",J66="Menor"),"Moderado",IF(AND(H66="Media",J66="Menor"),"Moderado",IF(AND(H66="Alta",J66="Menor"),"Moderado",IF(AND(H66="Muy Alta",J66="Menor"),"Alto",IF(AND(H66="Muy Baja",J66="Moderado"),"Moderado",IF(AND(H66="Baja",J66="Moderado"),"Moderado",IF(AND(H66="Media",J66="Moderado"),"Moderado",IF(AND(H66="Alta",J66="Moderado"),"Alto",IF(AND(H66="Muy Alta",J66="Moderado"),"Alto",IF(AND(H66="Muy Baja",J66="Mayor"),"Alto",IF(AND(H66="Baja",J66="Mayor"),"Alto",IF(AND(H66="Media",J66="Mayor"),"Alto",IF(AND(H66="Alta",J66="Mayor"),"Alto",IF(AND(H66="Muy Alta",J66="Mayor"),"Alto",IF(AND(H66="Muy Baja",J66="Catastrófico"),"Extremo",IF(AND(H66="Baja",J66="Catastrófico"),"Extremo",IF(AND(H66="Media",J66="Catastrófico"),"Extremo",IF(AND(H66="Alta",J66="Catastrófico"),"Extremo",IF(AND(H66="Muy Alta",J66="Catastrófico"),"Extremo")))))))))))))))))))))))))</f>
        <v>Moderado</v>
      </c>
      <c r="AE66" s="328" t="str">
        <f t="shared" ref="AE66" si="67">+Z66</f>
        <v>Baja</v>
      </c>
      <c r="AF66" s="415">
        <f t="shared" ref="AF66" si="68">+AA66</f>
        <v>0.216</v>
      </c>
      <c r="AG66" s="328" t="str">
        <f t="shared" ref="AG66" si="69">+AB66</f>
        <v>Leve</v>
      </c>
      <c r="AH66" s="416">
        <f t="shared" ref="AH66:AH69" si="70">+AC66</f>
        <v>0.2</v>
      </c>
      <c r="AI66" s="328" t="str">
        <f t="shared" ref="AI66" si="71">+AD66</f>
        <v>Moderado</v>
      </c>
      <c r="AJ66" s="328" t="s">
        <v>349</v>
      </c>
      <c r="AK66" s="268" t="s">
        <v>725</v>
      </c>
      <c r="AL66" s="268" t="s">
        <v>724</v>
      </c>
      <c r="AM66" s="274" t="s">
        <v>726</v>
      </c>
      <c r="AN66" s="280">
        <v>44926</v>
      </c>
      <c r="AO66" s="274" t="s">
        <v>510</v>
      </c>
      <c r="AP66" s="296" t="s">
        <v>731</v>
      </c>
      <c r="AQ66" s="229"/>
      <c r="AR66" s="229"/>
      <c r="AS66" s="229"/>
      <c r="AT66" s="229"/>
    </row>
    <row r="67" spans="2:46" ht="108" customHeight="1" x14ac:dyDescent="0.2">
      <c r="B67" s="456"/>
      <c r="C67" s="422"/>
      <c r="D67" s="414"/>
      <c r="E67" s="329"/>
      <c r="F67" s="317"/>
      <c r="G67" s="445"/>
      <c r="H67" s="329"/>
      <c r="I67" s="338"/>
      <c r="J67" s="329"/>
      <c r="K67" s="338"/>
      <c r="L67" s="329"/>
      <c r="M67" s="268" t="s">
        <v>727</v>
      </c>
      <c r="N67" s="258" t="s">
        <v>40</v>
      </c>
      <c r="O67" s="273"/>
      <c r="P67" s="258" t="s">
        <v>139</v>
      </c>
      <c r="Q67" s="267">
        <f t="shared" si="63"/>
        <v>0.25</v>
      </c>
      <c r="R67" s="258" t="s">
        <v>181</v>
      </c>
      <c r="S67" s="267">
        <f t="shared" si="64"/>
        <v>0.15</v>
      </c>
      <c r="T67" s="258" t="s">
        <v>182</v>
      </c>
      <c r="U67" s="258" t="s">
        <v>184</v>
      </c>
      <c r="V67" s="258" t="s">
        <v>186</v>
      </c>
      <c r="W67" s="248">
        <f t="shared" ref="W67" si="72">+Q67+S67</f>
        <v>0.4</v>
      </c>
      <c r="X67" s="256">
        <f>+Y66*W67</f>
        <v>0.14399999999999999</v>
      </c>
      <c r="Y67" s="250">
        <f>+Y66-X67</f>
        <v>0.216</v>
      </c>
      <c r="Z67" s="329"/>
      <c r="AA67" s="420"/>
      <c r="AB67" s="329"/>
      <c r="AC67" s="354"/>
      <c r="AD67" s="329"/>
      <c r="AE67" s="329"/>
      <c r="AF67" s="420"/>
      <c r="AG67" s="329"/>
      <c r="AH67" s="354"/>
      <c r="AI67" s="329"/>
      <c r="AJ67" s="329"/>
      <c r="AK67" s="268" t="s">
        <v>728</v>
      </c>
      <c r="AL67" s="224" t="s">
        <v>729</v>
      </c>
      <c r="AM67" s="274" t="s">
        <v>730</v>
      </c>
      <c r="AN67" s="280">
        <v>44926</v>
      </c>
      <c r="AO67" s="274" t="s">
        <v>510</v>
      </c>
      <c r="AP67" s="298"/>
      <c r="AQ67" s="229"/>
      <c r="AR67" s="229"/>
      <c r="AS67" s="229"/>
      <c r="AT67" s="229"/>
    </row>
    <row r="68" spans="2:46" ht="192.6" customHeight="1" x14ac:dyDescent="0.2">
      <c r="B68" s="456"/>
      <c r="C68" s="281" t="s">
        <v>733</v>
      </c>
      <c r="D68" s="412" t="s">
        <v>737</v>
      </c>
      <c r="E68" s="328" t="s">
        <v>722</v>
      </c>
      <c r="F68" s="318" t="s">
        <v>213</v>
      </c>
      <c r="G68" s="285">
        <v>12</v>
      </c>
      <c r="H68" s="259" t="str">
        <f>+(IF(G68&lt;=4, "Muy Baja",IF(G68&lt;=12,"Baja",IF(G68&lt;=365,"Media",IF(G68&lt;=1500,"Alta",IF(G68&gt;1500,"Muy Alta"))))))</f>
        <v>Baja</v>
      </c>
      <c r="I68" s="238">
        <f>IF(H68="Muy Baja",20%,IF(H68="Baja",40%,IF(H68="Media",60%,IF(H68="Alta",80%,IF(H68="Muy Alta",100%,0)))))</f>
        <v>0.4</v>
      </c>
      <c r="J68" s="237" t="s">
        <v>19</v>
      </c>
      <c r="K68" s="238">
        <f>IF(J68="Leve",20%,IF(J68="Menor",40%,IF(J68="Moderado",60%,IF(J68="Mayor",80%,IF(J68="Catastrófico",100%,0)))))</f>
        <v>0.6</v>
      </c>
      <c r="L68" s="237" t="str">
        <f>+IF(AND(H68="Muy Baja",J68="Leve"),"Bajo",IF(AND(H68="Baja",J68="Leve"),"Bajo",IF(AND(H68="Media",J68="Leve"),"Moderado",IF(AND(H68="Alta",J68="Leve"),"Moderado",IF(AND(H68="Muy Alta",J68="Leve"),"Alto",IF(AND(H68="Muy Baja",J68="Menor"),"Bajo",IF(AND(H68="Baja",J68="Menor"),"Moderado",IF(AND(H68="Media",J68="Menor"),"Moderado",IF(AND(H68="Alta",J68="Menor"),"Moderado",IF(AND(H68="Muy Alta",J68="Menor"),"Alto",IF(AND(H68="Muy Baja",J68="Moderado"),"Moderado",IF(AND(H68="Baja",J68="Moderado"),"Moderado",IF(AND(H68="Media",J68="Moderado"),"Moderado",IF(AND(H68="Alta",J68="Moderado"),"Alto",IF(AND(H68="Muy Alta",J68="Moderado"),"Alto",IF(AND(H68="Muy Baja",J68="Mayor"),"Alto",IF(AND(H68="Baja",J68="Mayor"),"Alto",IF(AND(H68="Media",J68="Mayor"),"Alto",IF(AND(H68="Alta",J68="Mayor"),"Alto",IF(AND(H68="Muy Alta",J68="Mayor"),"Alto",IF(AND(H68="Muy Baja",J68="Catastrófico"),"Extremo",IF(AND(H68="Baja",J68="Catastrófico"),"Extremo",IF(AND(H68="Media",J68="Catastrófico"),"Extremo",IF(AND(H68="Alta",J68="Catastrófico"),"Extremo",IF(AND(H68="Muy Alta",J68="Catastrófico"),"Extremo")))))))))))))))))))))))))</f>
        <v>Moderado</v>
      </c>
      <c r="M68" s="268" t="s">
        <v>803</v>
      </c>
      <c r="N68" s="258" t="s">
        <v>40</v>
      </c>
      <c r="O68" s="273"/>
      <c r="P68" s="258" t="s">
        <v>139</v>
      </c>
      <c r="Q68" s="267">
        <f t="shared" ref="Q68:Q71" si="73">IF(P68="Preventivo",25%,IF(P68="Detectivo",15%,IF(P68="Correctivo",10%)))</f>
        <v>0.25</v>
      </c>
      <c r="R68" s="258" t="s">
        <v>181</v>
      </c>
      <c r="S68" s="267">
        <f t="shared" ref="S68:S71" si="74">IF(R68="Automático",25%,IF(R68="Manual",15%))</f>
        <v>0.15</v>
      </c>
      <c r="T68" s="258" t="s">
        <v>182</v>
      </c>
      <c r="U68" s="258" t="s">
        <v>184</v>
      </c>
      <c r="V68" s="258" t="s">
        <v>186</v>
      </c>
      <c r="W68" s="248">
        <f>+Q68+S68</f>
        <v>0.4</v>
      </c>
      <c r="X68" s="255">
        <f>+I68*W68</f>
        <v>0.16000000000000003</v>
      </c>
      <c r="Y68" s="587">
        <f>+I68-X68</f>
        <v>0.24</v>
      </c>
      <c r="Z68" s="258" t="str">
        <f>+(IF(Y70&lt;=20%, "Muy Baja",IF(Y70&lt;=40%,"Baja",IF(Y70&lt;=40%,"Media",IF(Y70&lt;=60%,"Alta",IF(Y70&gt;80%,"Muy Alta"))))))</f>
        <v>Baja</v>
      </c>
      <c r="AA68" s="284">
        <f>+Y68</f>
        <v>0.24</v>
      </c>
      <c r="AB68" s="258" t="str">
        <f t="shared" ref="AB68" si="75">+J68</f>
        <v>Moderado</v>
      </c>
      <c r="AC68" s="278">
        <f t="shared" ref="AC68" si="76">+K68</f>
        <v>0.6</v>
      </c>
      <c r="AD68" s="259" t="str">
        <f>+IF(AND(H68="Muy Baja",J68="Leve"),"Bajo",IF(AND(H68="Baja",J68="Leve"),"Bajo",IF(AND(H68="Media",J68="Leve"),"Moderado",IF(AND(H68="Alta",J68="Leve"),"Moderado",IF(AND(H68="Muy Alta",J68="Leve"),"Alto",IF(AND(H68="Muy Baja",J68="Menor"),"Bajo",IF(AND(H68="Baja",J68="Menor"),"Moderado",IF(AND(H68="Media",J68="Menor"),"Moderado",IF(AND(H68="Alta",J68="Menor"),"Moderado",IF(AND(H68="Muy Alta",J68="Menor"),"Alto",IF(AND(H68="Muy Baja",J68="Moderado"),"Moderado",IF(AND(H68="Baja",J68="Moderado"),"Moderado",IF(AND(H68="Media",J68="Moderado"),"Moderado",IF(AND(H68="Alta",J68="Moderado"),"Alto",IF(AND(H68="Muy Alta",J68="Moderado"),"Alto",IF(AND(H68="Muy Baja",J68="Mayor"),"Alto",IF(AND(H68="Baja",J68="Mayor"),"Alto",IF(AND(H68="Media",J68="Mayor"),"Alto",IF(AND(H68="Alta",J68="Mayor"),"Alto",IF(AND(H68="Muy Alta",J68="Mayor"),"Alto",IF(AND(H68="Muy Baja",J68="Catastrófico"),"Extremo",IF(AND(H68="Baja",J68="Catastrófico"),"Extremo",IF(AND(H68="Media",J68="Catastrófico"),"Extremo",IF(AND(H68="Alta",J68="Catastrófico"),"Extremo",IF(AND(H68="Muy Alta",J68="Catastrófico"),"Extremo")))))))))))))))))))))))))</f>
        <v>Moderado</v>
      </c>
      <c r="AE68" s="237" t="str">
        <f t="shared" ref="AE68:AE69" si="77">+Z68</f>
        <v>Baja</v>
      </c>
      <c r="AF68" s="239">
        <f t="shared" ref="AF68:AF69" si="78">+AA68</f>
        <v>0.24</v>
      </c>
      <c r="AG68" s="237" t="str">
        <f t="shared" ref="AG68:AG69" si="79">+AB68</f>
        <v>Moderado</v>
      </c>
      <c r="AH68" s="240">
        <f t="shared" si="70"/>
        <v>0.6</v>
      </c>
      <c r="AI68" s="237" t="str">
        <f t="shared" ref="AI68:AI69" si="80">+AD68</f>
        <v>Moderado</v>
      </c>
      <c r="AJ68" s="258" t="s">
        <v>349</v>
      </c>
      <c r="AK68" s="268" t="s">
        <v>804</v>
      </c>
      <c r="AL68" s="268" t="s">
        <v>734</v>
      </c>
      <c r="AM68" s="274" t="s">
        <v>730</v>
      </c>
      <c r="AN68" s="280">
        <v>44926</v>
      </c>
      <c r="AO68" s="274" t="s">
        <v>510</v>
      </c>
      <c r="AP68" s="294" t="s">
        <v>949</v>
      </c>
      <c r="AQ68" s="229"/>
      <c r="AR68" s="229"/>
      <c r="AS68" s="229"/>
      <c r="AT68" s="229"/>
    </row>
    <row r="69" spans="2:46" ht="78" customHeight="1" x14ac:dyDescent="0.2">
      <c r="B69" s="456"/>
      <c r="C69" s="421" t="s">
        <v>732</v>
      </c>
      <c r="D69" s="413"/>
      <c r="E69" s="313"/>
      <c r="F69" s="377"/>
      <c r="G69" s="423">
        <v>34</v>
      </c>
      <c r="H69" s="328" t="str">
        <f>+(IF(G69&lt;=4, "Muy Baja",IF(G69&lt;=12,"Baja",IF(G69&lt;=365,"Media",IF(G69&lt;=1500,"Alta",IF(G69&gt;1500,"Muy Alta"))))))</f>
        <v>Media</v>
      </c>
      <c r="I69" s="337">
        <f>IF(H69="Muy Baja",20%,IF(H69="Baja",40%,IF(H69="Media",60%,IF(H69="Alta",80%,IF(H69="Muy Alta",100%,0)))))</f>
        <v>0.6</v>
      </c>
      <c r="J69" s="328" t="s">
        <v>19</v>
      </c>
      <c r="K69" s="337">
        <f>IF(J69="Leve",20%,IF(J69="Menor",40%,IF(J69="Moderado",60%,IF(J69="Mayor",80%,IF(J69="Catastrófico",100%,0)))))</f>
        <v>0.6</v>
      </c>
      <c r="L69" s="328" t="str">
        <f>+IF(AND(H69="Muy Baja",J69="Leve"),"Bajo",IF(AND(H69="Baja",J69="Leve"),"Bajo",IF(AND(H69="Media",J69="Leve"),"Moderado",IF(AND(H69="Alta",J69="Leve"),"Moderado",IF(AND(H69="Muy Alta",J69="Leve"),"Alto",IF(AND(H69="Muy Baja",J69="Menor"),"Bajo",IF(AND(H69="Baja",J69="Menor"),"Moderado",IF(AND(H69="Media",J69="Menor"),"Moderado",IF(AND(H69="Alta",J69="Menor"),"Moderado",IF(AND(H69="Muy Alta",J69="Menor"),"Alto",IF(AND(H69="Muy Baja",J69="Moderado"),"Moderado",IF(AND(H69="Baja",J69="Moderado"),"Moderado",IF(AND(H69="Media",J69="Moderado"),"Moderado",IF(AND(H69="Alta",J69="Moderado"),"Alto",IF(AND(H69="Muy Alta",J69="Moderado"),"Alto",IF(AND(H69="Muy Baja",J69="Mayor"),"Alto",IF(AND(H69="Baja",J69="Mayor"),"Alto",IF(AND(H69="Media",J69="Mayor"),"Alto",IF(AND(H69="Alta",J69="Mayor"),"Alto",IF(AND(H69="Muy Alta",J69="Mayor"),"Alto",IF(AND(H69="Muy Baja",J69="Catastrófico"),"Extremo",IF(AND(H69="Baja",J69="Catastrófico"),"Extremo",IF(AND(H69="Media",J69="Catastrófico"),"Extremo",IF(AND(H69="Alta",J69="Catastrófico"),"Extremo",IF(AND(H69="Muy Alta",J69="Catastrófico"),"Extremo")))))))))))))))))))))))))</f>
        <v>Moderado</v>
      </c>
      <c r="M69" s="595" t="s">
        <v>798</v>
      </c>
      <c r="N69" s="258" t="s">
        <v>40</v>
      </c>
      <c r="O69" s="273"/>
      <c r="P69" s="258" t="s">
        <v>139</v>
      </c>
      <c r="Q69" s="267">
        <f t="shared" ref="Q69" si="81">IF(P69="Preventivo",25%,IF(P69="Detectivo",15%,IF(P69="Correctivo",10%)))</f>
        <v>0.25</v>
      </c>
      <c r="R69" s="258" t="s">
        <v>181</v>
      </c>
      <c r="S69" s="267">
        <f t="shared" ref="S69" si="82">IF(R69="Automático",25%,IF(R69="Manual",15%))</f>
        <v>0.15</v>
      </c>
      <c r="T69" s="258" t="s">
        <v>182</v>
      </c>
      <c r="U69" s="258" t="s">
        <v>184</v>
      </c>
      <c r="V69" s="258" t="s">
        <v>186</v>
      </c>
      <c r="W69" s="248">
        <f>+Q69+S69</f>
        <v>0.4</v>
      </c>
      <c r="X69" s="255">
        <f>+I69*W69</f>
        <v>0.24</v>
      </c>
      <c r="Y69" s="587">
        <f>+I69-X69</f>
        <v>0.36</v>
      </c>
      <c r="Z69" s="328" t="str">
        <f>+(IF(Y70&lt;=20%, "Muy Baja",IF(Y70&lt;=40%,"Baja",IF(Y70&lt;=40%,"Media",IF(Y70&lt;=60%,"Alta",IF(Y70&gt;80%,"Muy Alta"))))))</f>
        <v>Baja</v>
      </c>
      <c r="AA69" s="415">
        <f>+Y70</f>
        <v>0.216</v>
      </c>
      <c r="AB69" s="328" t="str">
        <f t="shared" ref="AB69" si="83">+J69</f>
        <v>Moderado</v>
      </c>
      <c r="AC69" s="416">
        <f t="shared" ref="AC69" si="84">+K69</f>
        <v>0.6</v>
      </c>
      <c r="AD69" s="328" t="str">
        <f>+IF(AND(H69="Muy Baja",J69="Leve"),"Bajo",IF(AND(H69="Baja",J69="Leve"),"Bajo",IF(AND(H69="Media",J69="Leve"),"Moderado",IF(AND(H69="Alta",J69="Leve"),"Moderado",IF(AND(H69="Muy Alta",J69="Leve"),"Alto",IF(AND(H69="Muy Baja",J69="Menor"),"Bajo",IF(AND(H69="Baja",J69="Menor"),"Moderado",IF(AND(H69="Media",J69="Menor"),"Moderado",IF(AND(H69="Alta",J69="Menor"),"Moderado",IF(AND(H69="Muy Alta",J69="Menor"),"Alto",IF(AND(H69="Muy Baja",J69="Moderado"),"Moderado",IF(AND(H69="Baja",J69="Moderado"),"Moderado",IF(AND(H69="Media",J69="Moderado"),"Moderado",IF(AND(H69="Alta",J69="Moderado"),"Alto",IF(AND(H69="Muy Alta",J69="Moderado"),"Alto",IF(AND(H69="Muy Baja",J69="Mayor"),"Alto",IF(AND(H69="Baja",J69="Mayor"),"Alto",IF(AND(H69="Media",J69="Mayor"),"Alto",IF(AND(H69="Alta",J69="Mayor"),"Alto",IF(AND(H69="Muy Alta",J69="Mayor"),"Alto",IF(AND(H69="Muy Baja",J69="Catastrófico"),"Extremo",IF(AND(H69="Baja",J69="Catastrófico"),"Extremo",IF(AND(H69="Media",J69="Catastrófico"),"Extremo",IF(AND(H69="Alta",J69="Catastrófico"),"Extremo",IF(AND(H69="Muy Alta",J69="Catastrófico"),"Extremo")))))))))))))))))))))))))</f>
        <v>Moderado</v>
      </c>
      <c r="AE69" s="328" t="str">
        <f t="shared" si="77"/>
        <v>Baja</v>
      </c>
      <c r="AF69" s="415">
        <f t="shared" si="78"/>
        <v>0.216</v>
      </c>
      <c r="AG69" s="328" t="str">
        <f t="shared" si="79"/>
        <v>Moderado</v>
      </c>
      <c r="AH69" s="416">
        <f t="shared" si="70"/>
        <v>0.6</v>
      </c>
      <c r="AI69" s="328" t="str">
        <f t="shared" si="80"/>
        <v>Moderado</v>
      </c>
      <c r="AJ69" s="328" t="s">
        <v>349</v>
      </c>
      <c r="AK69" s="268" t="s">
        <v>934</v>
      </c>
      <c r="AL69" s="268" t="s">
        <v>799</v>
      </c>
      <c r="AM69" s="274" t="s">
        <v>730</v>
      </c>
      <c r="AN69" s="280">
        <v>44926</v>
      </c>
      <c r="AO69" s="274" t="s">
        <v>802</v>
      </c>
      <c r="AP69" s="402" t="s">
        <v>949</v>
      </c>
      <c r="AQ69" s="229"/>
      <c r="AR69" s="229"/>
      <c r="AS69" s="229"/>
      <c r="AT69" s="229"/>
    </row>
    <row r="70" spans="2:46" ht="82.5" customHeight="1" x14ac:dyDescent="0.2">
      <c r="B70" s="456"/>
      <c r="C70" s="422"/>
      <c r="D70" s="414"/>
      <c r="E70" s="329"/>
      <c r="F70" s="317"/>
      <c r="G70" s="423"/>
      <c r="H70" s="329"/>
      <c r="I70" s="338"/>
      <c r="J70" s="329"/>
      <c r="K70" s="338"/>
      <c r="L70" s="329"/>
      <c r="M70" s="595" t="s">
        <v>936</v>
      </c>
      <c r="N70" s="258" t="s">
        <v>40</v>
      </c>
      <c r="O70" s="273"/>
      <c r="P70" s="258" t="s">
        <v>139</v>
      </c>
      <c r="Q70" s="267">
        <f t="shared" si="73"/>
        <v>0.25</v>
      </c>
      <c r="R70" s="258" t="s">
        <v>181</v>
      </c>
      <c r="S70" s="267">
        <f t="shared" si="74"/>
        <v>0.15</v>
      </c>
      <c r="T70" s="258" t="s">
        <v>182</v>
      </c>
      <c r="U70" s="258" t="s">
        <v>184</v>
      </c>
      <c r="V70" s="258" t="s">
        <v>186</v>
      </c>
      <c r="W70" s="248">
        <f t="shared" ref="W70:W71" si="85">+Q70+S70</f>
        <v>0.4</v>
      </c>
      <c r="X70" s="256">
        <f>+Y69*W70</f>
        <v>0.14399999999999999</v>
      </c>
      <c r="Y70" s="250">
        <f>+Y69-X70</f>
        <v>0.216</v>
      </c>
      <c r="Z70" s="329"/>
      <c r="AA70" s="420"/>
      <c r="AB70" s="329"/>
      <c r="AC70" s="354"/>
      <c r="AD70" s="329"/>
      <c r="AE70" s="329"/>
      <c r="AF70" s="420"/>
      <c r="AG70" s="329"/>
      <c r="AH70" s="354"/>
      <c r="AI70" s="329"/>
      <c r="AJ70" s="329"/>
      <c r="AK70" s="268" t="s">
        <v>935</v>
      </c>
      <c r="AL70" s="224" t="s">
        <v>800</v>
      </c>
      <c r="AM70" s="274" t="s">
        <v>801</v>
      </c>
      <c r="AN70" s="280">
        <v>44926</v>
      </c>
      <c r="AO70" s="274" t="s">
        <v>802</v>
      </c>
      <c r="AP70" s="404"/>
      <c r="AQ70" s="229"/>
      <c r="AR70" s="229"/>
      <c r="AS70" s="229"/>
      <c r="AT70" s="229"/>
    </row>
    <row r="71" spans="2:46" ht="175.5" customHeight="1" x14ac:dyDescent="0.2">
      <c r="B71" s="457"/>
      <c r="C71" s="275" t="s">
        <v>566</v>
      </c>
      <c r="D71" s="283" t="s">
        <v>795</v>
      </c>
      <c r="E71" s="258" t="s">
        <v>427</v>
      </c>
      <c r="F71" s="265" t="s">
        <v>213</v>
      </c>
      <c r="G71" s="265">
        <v>1095</v>
      </c>
      <c r="H71" s="258" t="str">
        <f t="shared" ref="H71" si="86">+(IF(G71&lt;=4, "Muy Baja",IF(G71&lt;=12,"Baja",IF(G71&lt;=365,"Media",IF(G71&lt;=1500,"Alta",IF(G71&gt;1500,"Muy Alta"))))))</f>
        <v>Alta</v>
      </c>
      <c r="I71" s="267">
        <f t="shared" ref="I71" si="87">IF(H71="Muy Baja",20%,IF(H71="Baja",40%,IF(H71="Media",60%,IF(H71="Alta",80%,IF(H71="Muy Alta",100%,0)))))</f>
        <v>0.8</v>
      </c>
      <c r="J71" s="258" t="s">
        <v>21</v>
      </c>
      <c r="K71" s="267">
        <f t="shared" ref="K71" si="88">IF(J71="Leve",20%,IF(J71="Menor",40%,IF(J71="Moderado",60%,IF(J71="Mayor",80%,IF(J71="Catastrófico",100%,0)))))</f>
        <v>0.8</v>
      </c>
      <c r="L71" s="258" t="str">
        <f t="shared" ref="L71" si="89">+IF(AND(H71="Muy Baja",J71="Leve"),"Bajo",IF(AND(H71="Baja",J71="Leve"),"Bajo",IF(AND(H71="Media",J71="Leve"),"Moderado",IF(AND(H71="Alta",J71="Leve"),"Moderado",IF(AND(H71="Muy Alta",J71="Leve"),"Alto",IF(AND(H71="Muy Baja",J71="Menor"),"Bajo",IF(AND(H71="Baja",J71="Menor"),"Moderado",IF(AND(H71="Media",J71="Menor"),"Moderado",IF(AND(H71="Alta",J71="Menor"),"Moderado",IF(AND(H71="Muy Alta",J71="Menor"),"Alto",IF(AND(H71="Muy Baja",J71="Moderado"),"Moderado",IF(AND(H71="Baja",J71="Moderado"),"Moderado",IF(AND(H71="Media",J71="Moderado"),"Moderado",IF(AND(H71="Alta",J71="Moderado"),"Alto",IF(AND(H71="Muy Alta",J71="Moderado"),"Alto",IF(AND(H71="Muy Baja",J71="Mayor"),"Alto",IF(AND(H71="Baja",J71="Mayor"),"Alto",IF(AND(H71="Media",J71="Mayor"),"Alto",IF(AND(H71="Alta",J71="Mayor"),"Alto",IF(AND(H71="Muy Alta",J71="Mayor"),"Alto",IF(AND(H71="Muy Baja",J71="Catastrófico"),"Extremo",IF(AND(H71="Baja",J71="Catastrófico"),"Extremo",IF(AND(H71="Media",J71="Catastrófico"),"Extremo",IF(AND(H71="Alta",J71="Catastrófico"),"Extremo",IF(AND(H71="Muy Alta",J71="Catastrófico"),"Extremo")))))))))))))))))))))))))</f>
        <v>Alto</v>
      </c>
      <c r="M71" s="583" t="s">
        <v>567</v>
      </c>
      <c r="N71" s="258" t="s">
        <v>40</v>
      </c>
      <c r="O71" s="273"/>
      <c r="P71" s="258" t="s">
        <v>139</v>
      </c>
      <c r="Q71" s="267">
        <f t="shared" si="73"/>
        <v>0.25</v>
      </c>
      <c r="R71" s="258" t="s">
        <v>181</v>
      </c>
      <c r="S71" s="267">
        <f t="shared" si="74"/>
        <v>0.15</v>
      </c>
      <c r="T71" s="258" t="s">
        <v>182</v>
      </c>
      <c r="U71" s="258" t="s">
        <v>184</v>
      </c>
      <c r="V71" s="258" t="s">
        <v>186</v>
      </c>
      <c r="W71" s="248">
        <f t="shared" si="85"/>
        <v>0.4</v>
      </c>
      <c r="X71" s="255">
        <f>+I71*W71</f>
        <v>0.32000000000000006</v>
      </c>
      <c r="Y71" s="587">
        <f>+I71-X71</f>
        <v>0.48</v>
      </c>
      <c r="Z71" s="279" t="str">
        <f>+(IF(Y71&lt;=20%, "Muy Baja",IF(Y71&lt;=40%,"Baja",IF(Y71&lt;=60%,"Media",IF(Y71&lt;=80%,"Alta",IF(Y71&gt;80%,"Muy Alta"))))))</f>
        <v>Media</v>
      </c>
      <c r="AA71" s="284">
        <f>+Y71</f>
        <v>0.48</v>
      </c>
      <c r="AB71" s="258" t="str">
        <f t="shared" ref="AB71" si="90">+J71</f>
        <v>Mayor</v>
      </c>
      <c r="AC71" s="278">
        <f t="shared" ref="AC71" si="91">+K71</f>
        <v>0.8</v>
      </c>
      <c r="AD71" s="258" t="str">
        <f>+IF(AND(H71="Muy Baja",J71="Leve"),"Bajo",IF(AND(H71="Baja",J71="Leve"),"Bajo",IF(AND(H71="Media",J71="Leve"),"Moderado",IF(AND(H71="Alta",J71="Leve"),"Moderado",IF(AND(H71="Muy Alta",J71="Leve"),"Alto",IF(AND(H71="Muy Baja",J71="Menor"),"Bajo",IF(AND(H71="Baja",J71="Menor"),"Moderado",IF(AND(H71="Media",J71="Menor"),"Moderado",IF(AND(H71="Alta",J71="Menor"),"Moderado",IF(AND(H71="Muy Alta",J71="Menor"),"Alto",IF(AND(H71="Muy Baja",J71="Moderado"),"Moderado",IF(AND(H71="Baja",J71="Moderado"),"Moderado",IF(AND(H71="Media",J71="Moderado"),"Moderado",IF(AND(H71="Alta",J71="Moderado"),"Alto",IF(AND(H71="Muy Alta",J71="Moderado"),"Alto",IF(AND(H71="Muy Baja",J71="Mayor"),"Alto",IF(AND(H71="Baja",J71="Mayor"),"Alto",IF(AND(H71="Media",J71="Mayor"),"Alto",IF(AND(H71="Alta",J71="Mayor"),"Alto",IF(AND(H71="Muy Alta",J71="Mayor"),"Alto",IF(AND(H71="Muy Baja",J71="Catastrófico"),"Extremo",IF(AND(H71="Baja",J71="Catastrófico"),"Extremo",IF(AND(H71="Media",J71="Catastrófico"),"Extremo",IF(AND(H71="Alta",J71="Catastrófico"),"Extremo",IF(AND(H71="Muy Alta",J71="Catastrófico"),"Extremo")))))))))))))))))))))))))</f>
        <v>Alto</v>
      </c>
      <c r="AE71" s="258" t="str">
        <f t="shared" ref="AE71" si="92">+Z71</f>
        <v>Media</v>
      </c>
      <c r="AF71" s="284">
        <f t="shared" ref="AF71" si="93">+AA71</f>
        <v>0.48</v>
      </c>
      <c r="AG71" s="258" t="str">
        <f t="shared" ref="AG71" si="94">+AB71</f>
        <v>Mayor</v>
      </c>
      <c r="AH71" s="278">
        <f t="shared" ref="AH71" si="95">+AC71</f>
        <v>0.8</v>
      </c>
      <c r="AI71" s="258" t="str">
        <f t="shared" ref="AI71" si="96">+AD71</f>
        <v>Alto</v>
      </c>
      <c r="AJ71" s="258" t="s">
        <v>349</v>
      </c>
      <c r="AK71" s="268" t="s">
        <v>568</v>
      </c>
      <c r="AL71" s="224" t="s">
        <v>570</v>
      </c>
      <c r="AM71" s="274" t="s">
        <v>569</v>
      </c>
      <c r="AN71" s="280">
        <v>44926</v>
      </c>
      <c r="AO71" s="274" t="s">
        <v>510</v>
      </c>
      <c r="AP71" s="274" t="s">
        <v>571</v>
      </c>
      <c r="AQ71" s="229"/>
      <c r="AR71" s="229"/>
      <c r="AS71" s="229"/>
      <c r="AT71" s="229"/>
    </row>
    <row r="72" spans="2:46" ht="14.25" x14ac:dyDescent="0.2">
      <c r="C72" s="16"/>
      <c r="D72" s="16"/>
      <c r="E72" s="16"/>
      <c r="F72" s="16"/>
      <c r="G72" s="16"/>
      <c r="H72" s="16"/>
      <c r="I72" s="16"/>
      <c r="J72" s="16"/>
      <c r="K72" s="16"/>
      <c r="L72" s="16"/>
      <c r="M72" s="16"/>
      <c r="N72" s="13"/>
      <c r="O72" s="13"/>
      <c r="P72" s="13"/>
      <c r="Q72" s="13"/>
      <c r="R72" s="13"/>
      <c r="S72" s="13"/>
      <c r="T72" s="13"/>
      <c r="U72" s="13"/>
      <c r="V72" s="13"/>
      <c r="W72" s="13"/>
      <c r="X72" s="13"/>
      <c r="Y72" s="13"/>
      <c r="Z72" s="13"/>
      <c r="AA72" s="16"/>
      <c r="AB72" s="13"/>
      <c r="AC72" s="13"/>
      <c r="AD72" s="16"/>
      <c r="AE72" s="16"/>
      <c r="AF72" s="16"/>
      <c r="AG72" s="16"/>
      <c r="AH72" s="16"/>
      <c r="AI72" s="16"/>
      <c r="AJ72" s="16"/>
      <c r="AK72" s="16"/>
      <c r="AL72" s="13"/>
      <c r="AM72" s="16"/>
      <c r="AN72" s="16"/>
      <c r="AQ72" s="16"/>
      <c r="AR72" s="16"/>
      <c r="AS72" s="16"/>
      <c r="AT72" s="16"/>
    </row>
    <row r="73" spans="2:46" ht="14.25" x14ac:dyDescent="0.2">
      <c r="C73" s="16"/>
      <c r="D73" s="16"/>
      <c r="E73" s="16"/>
      <c r="F73" s="16"/>
      <c r="G73" s="16"/>
      <c r="H73" s="16"/>
      <c r="I73" s="16"/>
      <c r="J73" s="16"/>
      <c r="K73" s="16"/>
      <c r="L73" s="16"/>
      <c r="M73" s="16"/>
      <c r="N73" s="13"/>
      <c r="O73" s="13"/>
      <c r="P73" s="13"/>
      <c r="Q73" s="13"/>
      <c r="R73" s="13"/>
      <c r="S73" s="13"/>
      <c r="T73" s="13"/>
      <c r="U73" s="13"/>
      <c r="V73" s="13"/>
      <c r="W73" s="13"/>
      <c r="X73" s="13"/>
      <c r="Y73" s="13"/>
      <c r="Z73" s="13"/>
      <c r="AA73" s="16"/>
      <c r="AB73" s="13"/>
      <c r="AC73" s="13"/>
      <c r="AD73" s="16"/>
      <c r="AE73" s="16"/>
      <c r="AF73" s="16"/>
      <c r="AG73" s="16"/>
      <c r="AH73" s="16"/>
      <c r="AI73" s="16"/>
      <c r="AJ73" s="16"/>
      <c r="AK73" s="16"/>
      <c r="AL73" s="13"/>
      <c r="AM73" s="16"/>
      <c r="AN73" s="16"/>
      <c r="AQ73" s="16"/>
      <c r="AR73" s="16"/>
      <c r="AS73" s="16"/>
      <c r="AT73" s="16"/>
    </row>
    <row r="74" spans="2:46" ht="14.25" x14ac:dyDescent="0.2">
      <c r="C74" s="16"/>
      <c r="D74" s="16"/>
      <c r="E74" s="16"/>
      <c r="F74" s="16"/>
      <c r="G74" s="16"/>
      <c r="H74" s="16"/>
      <c r="I74" s="16"/>
      <c r="J74" s="16"/>
      <c r="K74" s="16"/>
      <c r="L74" s="16"/>
      <c r="M74" s="16"/>
      <c r="N74" s="13"/>
      <c r="O74" s="13"/>
      <c r="P74" s="13"/>
      <c r="Q74" s="13"/>
      <c r="R74" s="13"/>
      <c r="S74" s="13"/>
      <c r="T74" s="13"/>
      <c r="U74" s="13"/>
      <c r="V74" s="13"/>
      <c r="W74" s="13"/>
      <c r="X74" s="13"/>
      <c r="Y74" s="13"/>
      <c r="Z74" s="13"/>
      <c r="AA74" s="16"/>
      <c r="AB74" s="13"/>
      <c r="AC74" s="13"/>
      <c r="AD74" s="16"/>
      <c r="AE74" s="16"/>
      <c r="AF74" s="16"/>
      <c r="AG74" s="16"/>
      <c r="AH74" s="16"/>
      <c r="AI74" s="16"/>
      <c r="AJ74" s="16"/>
      <c r="AK74" s="16"/>
      <c r="AL74" s="13"/>
      <c r="AM74" s="16"/>
      <c r="AN74" s="16"/>
      <c r="AQ74" s="16"/>
      <c r="AR74" s="16"/>
      <c r="AS74" s="16"/>
      <c r="AT74" s="16"/>
    </row>
    <row r="75" spans="2:46" ht="14.25" x14ac:dyDescent="0.2">
      <c r="C75" s="16"/>
      <c r="D75" s="16"/>
      <c r="E75" s="16"/>
      <c r="F75" s="16"/>
      <c r="G75" s="16"/>
      <c r="H75" s="16"/>
      <c r="I75" s="16"/>
      <c r="J75" s="16"/>
      <c r="K75" s="16"/>
      <c r="L75" s="16"/>
      <c r="M75" s="16"/>
      <c r="N75" s="13"/>
      <c r="O75" s="13"/>
      <c r="P75" s="13"/>
      <c r="Q75" s="13"/>
      <c r="R75" s="13"/>
      <c r="S75" s="13"/>
      <c r="T75" s="13"/>
      <c r="U75" s="13"/>
      <c r="V75" s="13"/>
      <c r="W75" s="13"/>
      <c r="X75" s="13"/>
      <c r="Y75" s="13"/>
      <c r="Z75" s="13"/>
      <c r="AA75" s="16"/>
      <c r="AB75" s="13"/>
      <c r="AC75" s="13"/>
      <c r="AD75" s="16"/>
      <c r="AE75" s="16"/>
      <c r="AF75" s="16"/>
      <c r="AG75" s="16"/>
      <c r="AH75" s="16"/>
      <c r="AI75" s="16"/>
      <c r="AJ75" s="16"/>
      <c r="AK75" s="16"/>
      <c r="AL75" s="13"/>
      <c r="AM75" s="16"/>
      <c r="AN75" s="16"/>
      <c r="AQ75" s="16"/>
      <c r="AR75" s="16"/>
      <c r="AS75" s="16"/>
      <c r="AT75" s="16"/>
    </row>
    <row r="76" spans="2:46" ht="14.25" x14ac:dyDescent="0.2">
      <c r="C76" s="16"/>
      <c r="D76" s="16"/>
      <c r="E76" s="16"/>
      <c r="F76" s="16"/>
      <c r="G76" s="16"/>
      <c r="H76" s="16"/>
      <c r="I76" s="16"/>
      <c r="J76" s="16"/>
      <c r="K76" s="16"/>
      <c r="L76" s="16"/>
      <c r="M76" s="16"/>
      <c r="N76" s="13"/>
      <c r="O76" s="13"/>
      <c r="P76" s="13"/>
      <c r="Q76" s="13"/>
      <c r="R76" s="13"/>
      <c r="S76" s="13"/>
      <c r="T76" s="13"/>
      <c r="U76" s="13"/>
      <c r="V76" s="13"/>
      <c r="W76" s="13"/>
      <c r="X76" s="13"/>
      <c r="Y76" s="13"/>
      <c r="Z76" s="13"/>
      <c r="AA76" s="16"/>
      <c r="AB76" s="13"/>
      <c r="AC76" s="13"/>
      <c r="AD76" s="16"/>
      <c r="AE76" s="16"/>
      <c r="AF76" s="16"/>
      <c r="AG76" s="16"/>
      <c r="AH76" s="16"/>
      <c r="AI76" s="16"/>
      <c r="AJ76" s="16"/>
      <c r="AK76" s="16"/>
      <c r="AL76" s="13"/>
      <c r="AM76" s="16"/>
      <c r="AN76" s="16"/>
      <c r="AQ76" s="16"/>
      <c r="AR76" s="16"/>
      <c r="AS76" s="16"/>
      <c r="AT76" s="16"/>
    </row>
  </sheetData>
  <protectedRanges>
    <protectedRange sqref="N14:X14 AB15:AJ16 AF19:AI20 N15:N16 N11:X12 N10:AJ10 AA11:AJ12 AA14:AJ14 N13:AJ13 AB17:AI18 Z19 Y15:AA15 Z17 AB28:AI29 Z28 P33:X35 AB33:AJ35 N31:X31 N32:AJ32 Y33:AA33 AA34 N33:N35 N30:Z30 AB30:AJ31 Y39:AA39 AA40 N36:Z36 AA36:AJ37 AB39:AJ43 N39:N43 Y41:AA42 AA43 P39:X43 AA70:AJ70 AA48 AB46:AJ50 Y49:AA49 AA50 N37:X38 Z38:AJ38 P46:AA47 P48:X50 P52:X53 Y55:AJ55 Y52:AJ52 AA60 Y61:AA61 AF25:AI26 Z22:Z23 AA16:AA23 AB59:AJ61 Y63:AJ63 Z64:AJ64 Z67:AJ67 Y68:AG68 P70:X70 P69:Y69 AH68:AJ69 Y35:AA35 P55:X68 AB22:AI23 Z25 AA25:AA31 P15:X29 Z24:AI24 P51:AJ51 Z53:AJ53 Z56:AJ56 Y57:AJ58 Y59:AA59 Z62:AJ62 Y65:AJ66 AA69:AG69 Z69:Z70 N46:N71 P54:AJ54 P71:AJ71" name="Rango1_2_1_1_1"/>
    <protectedRange sqref="AL10:AL16 AL30:AL43 AL58:AL62 AL67 AL64:AL65 AL46:AL56 AL70:AL71" name="Rango1_2_1_2"/>
    <protectedRange sqref="AM10:AM16 AM30:AM43 AM46:AM71" name="Rango1_1_1_1_1"/>
    <protectedRange sqref="AO11:AP14 AO15:AO16 AO30:AP32 AO36:AP38 AO39:AO43 AO33:AO35 AO46:AO71 AO10" name="Rango1_1_1_2_1"/>
    <protectedRange sqref="O15:O16 AE21:AI21 M15:M16 AE19:AE20 M55:M65 AK35 O39:O43 AK51 O33:O35 M33:M34 AE27:AI27 AE25:AE26 AK39:AK43 O46:O71 M71" name="Rango1_2_1_1_15"/>
    <protectedRange sqref="D19:D21 F10:L14 D10:D14 F19:L21 D30:D32 D36:D38 F36:L38 H39:L43 D25:D27 H22:L24 H15:L18 H28:L29 F30:L32 H33:L35 F25:L27 H46:L71" name="Rango1_1_1_3"/>
    <protectedRange sqref="C10:C14 C19:C21 C30:C32 C36:C38 C25:C27" name="Rango1_1_1_3_3"/>
    <protectedRange sqref="E10:E14 E19:E21 E30:E34 E36:E40 E42:E43 E25:E27 E46:E71" name="Rango1_1_1_3_4"/>
    <protectedRange sqref="M10:M14 M30:M32 AV38 AK38" name="Rango1_2_1_1_1_2"/>
    <protectedRange sqref="AP15:AP16 AP39:AP43 AP33:AP35 AP46:AP71" name="Rango1_1_1_2_14_1"/>
    <protectedRange sqref="AM17 AL18:AM18 AM22:AM24" name="Rango1_2_1_8"/>
    <protectedRange sqref="AO17:AP29" name="Rango1_1_1_2_15_1"/>
    <protectedRange sqref="M19:M21 M25:M27" name="Rango1_2_1_1_2"/>
    <protectedRange sqref="AL17 AL19:AL27" name="Rango1_2_1_6"/>
    <protectedRange sqref="AV36:AV37 M37 AK36:AK37" name="Rango1_2_1_1_13"/>
    <protectedRange sqref="M39:M41" name="Rango1_2_1_1_13_1"/>
    <protectedRange sqref="M42:M43 AL68:AL69 AK49:AK50 M51 AL57 AL63 AL66 AK54:AK71" name="Rango1_2_1_1"/>
    <protectedRange sqref="AV46:AV48 AK46:AK48" name="Rango1_2_1_1_3"/>
    <protectedRange sqref="M46" name="Rango1_2_1_1_4"/>
    <protectedRange sqref="M47" name="Rango1_2_1_1_5"/>
    <protectedRange sqref="M48" name="Rango1_2_1_1_6"/>
    <protectedRange sqref="M52:M53" name="Rango1_2_1_1_7"/>
    <protectedRange sqref="M54" name="Rango1_2_1_1_8"/>
    <protectedRange sqref="M29" name="Rango1_2_1_1_10_1"/>
    <protectedRange sqref="M28" name="Rango1_2_1_1_11_1_1"/>
    <protectedRange sqref="AL28:AL29" name="Rango1_2_1_15_1"/>
    <protectedRange sqref="M66:M67" name="Rango1_2_1_1_6_1"/>
    <protectedRange sqref="M69:M70" name="Rango1_2_1_1_29"/>
    <protectedRange sqref="M68" name="Rango1_2_1_1_29_1"/>
    <protectedRange sqref="M49" name="Rango1_2_1_1_9"/>
    <protectedRange sqref="M50" name="Rango1_2_1_1_10"/>
    <protectedRange sqref="C22:C24" name="Rango1_1_1"/>
    <protectedRange sqref="AP10" name="Rango1_1_1_2_1_1"/>
  </protectedRanges>
  <mergeCells count="525">
    <mergeCell ref="B52:B54"/>
    <mergeCell ref="C46:C48"/>
    <mergeCell ref="D46:D48"/>
    <mergeCell ref="E46:E48"/>
    <mergeCell ref="F46:F48"/>
    <mergeCell ref="G46:G48"/>
    <mergeCell ref="AG46:AG48"/>
    <mergeCell ref="AH46:AH48"/>
    <mergeCell ref="AI46:AI48"/>
    <mergeCell ref="AJ46:AJ48"/>
    <mergeCell ref="AE46:AE48"/>
    <mergeCell ref="AH39:AH41"/>
    <mergeCell ref="Z69:Z70"/>
    <mergeCell ref="B17:B27"/>
    <mergeCell ref="B28:B35"/>
    <mergeCell ref="B36:B50"/>
    <mergeCell ref="B57:B65"/>
    <mergeCell ref="B66:B71"/>
    <mergeCell ref="AD22:AD23"/>
    <mergeCell ref="AE22:AE23"/>
    <mergeCell ref="AF22:AF23"/>
    <mergeCell ref="I22:I23"/>
    <mergeCell ref="J22:J23"/>
    <mergeCell ref="K22:K23"/>
    <mergeCell ref="L22:L23"/>
    <mergeCell ref="F22:F24"/>
    <mergeCell ref="AD69:AD70"/>
    <mergeCell ref="B55:B56"/>
    <mergeCell ref="C59:C60"/>
    <mergeCell ref="D59:D60"/>
    <mergeCell ref="L59:L60"/>
    <mergeCell ref="Z59:Z60"/>
    <mergeCell ref="AA59:AA60"/>
    <mergeCell ref="K63:K64"/>
    <mergeCell ref="L63:L64"/>
    <mergeCell ref="AI63:AI64"/>
    <mergeCell ref="AG63:AG64"/>
    <mergeCell ref="E59:E60"/>
    <mergeCell ref="F59:F60"/>
    <mergeCell ref="G59:G60"/>
    <mergeCell ref="H59:H60"/>
    <mergeCell ref="I59:I60"/>
    <mergeCell ref="J59:J60"/>
    <mergeCell ref="K59:K60"/>
    <mergeCell ref="E66:E67"/>
    <mergeCell ref="F66:F67"/>
    <mergeCell ref="G66:G67"/>
    <mergeCell ref="H66:H67"/>
    <mergeCell ref="I66:I67"/>
    <mergeCell ref="J66:J67"/>
    <mergeCell ref="AD66:AD67"/>
    <mergeCell ref="AE66:AE67"/>
    <mergeCell ref="AF66:AF67"/>
    <mergeCell ref="Z66:Z67"/>
    <mergeCell ref="AA66:AA67"/>
    <mergeCell ref="AB66:AB67"/>
    <mergeCell ref="AC66:AC67"/>
    <mergeCell ref="AQ63:AQ64"/>
    <mergeCell ref="C63:C64"/>
    <mergeCell ref="D63:D64"/>
    <mergeCell ref="E63:E64"/>
    <mergeCell ref="F63:F64"/>
    <mergeCell ref="AP63:AP64"/>
    <mergeCell ref="Z63:Z64"/>
    <mergeCell ref="AA63:AA64"/>
    <mergeCell ref="AB63:AB64"/>
    <mergeCell ref="AC63:AC64"/>
    <mergeCell ref="AF63:AF64"/>
    <mergeCell ref="AH63:AH64"/>
    <mergeCell ref="AJ63:AJ64"/>
    <mergeCell ref="AD63:AD64"/>
    <mergeCell ref="AE63:AE64"/>
    <mergeCell ref="G63:G64"/>
    <mergeCell ref="I63:I64"/>
    <mergeCell ref="H63:H64"/>
    <mergeCell ref="J63:J64"/>
    <mergeCell ref="AO55:AO56"/>
    <mergeCell ref="AN49:AN50"/>
    <mergeCell ref="AN55:AN56"/>
    <mergeCell ref="AO49:AO50"/>
    <mergeCell ref="C49:C50"/>
    <mergeCell ref="D49:D50"/>
    <mergeCell ref="E49:E50"/>
    <mergeCell ref="AP49:AP50"/>
    <mergeCell ref="AF49:AF50"/>
    <mergeCell ref="AP52:AP53"/>
    <mergeCell ref="AN52:AN53"/>
    <mergeCell ref="AO52:AO53"/>
    <mergeCell ref="C52:C53"/>
    <mergeCell ref="D52:D53"/>
    <mergeCell ref="E52:E53"/>
    <mergeCell ref="F52:F53"/>
    <mergeCell ref="E55:E56"/>
    <mergeCell ref="F55:F56"/>
    <mergeCell ref="AG49:AG50"/>
    <mergeCell ref="AH49:AH50"/>
    <mergeCell ref="AI49:AI50"/>
    <mergeCell ref="AJ49:AJ50"/>
    <mergeCell ref="AN46:AN48"/>
    <mergeCell ref="AO46:AO48"/>
    <mergeCell ref="AP46:AP48"/>
    <mergeCell ref="AF46:AF48"/>
    <mergeCell ref="F49:F50"/>
    <mergeCell ref="G49:G50"/>
    <mergeCell ref="H49:H50"/>
    <mergeCell ref="I49:I50"/>
    <mergeCell ref="J49:J50"/>
    <mergeCell ref="K49:K50"/>
    <mergeCell ref="L49:L50"/>
    <mergeCell ref="Z49:Z50"/>
    <mergeCell ref="AA49:AA50"/>
    <mergeCell ref="AB49:AB50"/>
    <mergeCell ref="AC49:AC50"/>
    <mergeCell ref="AD49:AD50"/>
    <mergeCell ref="AE49:AE50"/>
    <mergeCell ref="K46:K48"/>
    <mergeCell ref="L46:L48"/>
    <mergeCell ref="Z46:Z48"/>
    <mergeCell ref="AA46:AA48"/>
    <mergeCell ref="AB46:AB48"/>
    <mergeCell ref="AC46:AC48"/>
    <mergeCell ref="AD46:AD48"/>
    <mergeCell ref="H46:H48"/>
    <mergeCell ref="I46:I48"/>
    <mergeCell ref="J46:J48"/>
    <mergeCell ref="AN39:AN40"/>
    <mergeCell ref="Z36:Z38"/>
    <mergeCell ref="AA36:AA38"/>
    <mergeCell ref="AB36:AB38"/>
    <mergeCell ref="AC36:AC38"/>
    <mergeCell ref="AD36:AD38"/>
    <mergeCell ref="AE36:AE38"/>
    <mergeCell ref="AF36:AF38"/>
    <mergeCell ref="AG36:AG38"/>
    <mergeCell ref="Z39:Z41"/>
    <mergeCell ref="AA39:AA41"/>
    <mergeCell ref="AB39:AB41"/>
    <mergeCell ref="AC39:AC41"/>
    <mergeCell ref="AD39:AD41"/>
    <mergeCell ref="AE39:AE41"/>
    <mergeCell ref="AF39:AF41"/>
    <mergeCell ref="AG39:AG41"/>
    <mergeCell ref="AH36:AH38"/>
    <mergeCell ref="AI39:AI41"/>
    <mergeCell ref="AJ36:AJ38"/>
    <mergeCell ref="L39:L41"/>
    <mergeCell ref="AO39:AO41"/>
    <mergeCell ref="AJ39:AJ41"/>
    <mergeCell ref="C39:C41"/>
    <mergeCell ref="D39:D41"/>
    <mergeCell ref="E39:E41"/>
    <mergeCell ref="F39:F41"/>
    <mergeCell ref="G39:G41"/>
    <mergeCell ref="H39:H41"/>
    <mergeCell ref="I39:I41"/>
    <mergeCell ref="J39:J41"/>
    <mergeCell ref="K39:K41"/>
    <mergeCell ref="AR13:AR14"/>
    <mergeCell ref="AG13:AG14"/>
    <mergeCell ref="C36:C38"/>
    <mergeCell ref="D36:D38"/>
    <mergeCell ref="E36:E38"/>
    <mergeCell ref="F36:F38"/>
    <mergeCell ref="G36:G38"/>
    <mergeCell ref="H36:H38"/>
    <mergeCell ref="I36:I38"/>
    <mergeCell ref="L36:L38"/>
    <mergeCell ref="J36:J38"/>
    <mergeCell ref="K36:K38"/>
    <mergeCell ref="E25:E27"/>
    <mergeCell ref="AG22:AG23"/>
    <mergeCell ref="AH22:AH23"/>
    <mergeCell ref="AI22:AI23"/>
    <mergeCell ref="AJ22:AJ23"/>
    <mergeCell ref="Z22:Z23"/>
    <mergeCell ref="AA22:AA23"/>
    <mergeCell ref="AB22:AB23"/>
    <mergeCell ref="AC22:AC23"/>
    <mergeCell ref="AO19:AO21"/>
    <mergeCell ref="AP19:AP21"/>
    <mergeCell ref="C13:C14"/>
    <mergeCell ref="D13:D14"/>
    <mergeCell ref="E13:E14"/>
    <mergeCell ref="F13:F14"/>
    <mergeCell ref="G13:G14"/>
    <mergeCell ref="AS13:AS14"/>
    <mergeCell ref="AT13:AT14"/>
    <mergeCell ref="AI13:AI14"/>
    <mergeCell ref="AJ13:AJ14"/>
    <mergeCell ref="AK13:AK14"/>
    <mergeCell ref="AL13:AL14"/>
    <mergeCell ref="AM13:AM14"/>
    <mergeCell ref="AN13:AN14"/>
    <mergeCell ref="H13:H14"/>
    <mergeCell ref="I13:I14"/>
    <mergeCell ref="J13:J14"/>
    <mergeCell ref="K13:K14"/>
    <mergeCell ref="L13:L14"/>
    <mergeCell ref="Z13:Z14"/>
    <mergeCell ref="AO13:AO14"/>
    <mergeCell ref="AP13:AP14"/>
    <mergeCell ref="AQ13:AQ14"/>
    <mergeCell ref="AA13:AA14"/>
    <mergeCell ref="AB13:AB14"/>
    <mergeCell ref="AA15:AA16"/>
    <mergeCell ref="AB15:AB16"/>
    <mergeCell ref="AO28:AO29"/>
    <mergeCell ref="AP28:AP29"/>
    <mergeCell ref="AC28:AC29"/>
    <mergeCell ref="AD28:AD29"/>
    <mergeCell ref="AE28:AE29"/>
    <mergeCell ref="AF28:AF29"/>
    <mergeCell ref="AG28:AG29"/>
    <mergeCell ref="AH28:AH29"/>
    <mergeCell ref="AI28:AI29"/>
    <mergeCell ref="AJ28:AJ29"/>
    <mergeCell ref="AO17:AO18"/>
    <mergeCell ref="AP17:AP18"/>
    <mergeCell ref="AA19:AA21"/>
    <mergeCell ref="AB19:AB21"/>
    <mergeCell ref="AC19:AC21"/>
    <mergeCell ref="AD19:AD21"/>
    <mergeCell ref="AE19:AE21"/>
    <mergeCell ref="AF19:AF21"/>
    <mergeCell ref="AG19:AG21"/>
    <mergeCell ref="AH19:AH21"/>
    <mergeCell ref="AR10:AR12"/>
    <mergeCell ref="Z10:Z12"/>
    <mergeCell ref="AR1:AT1"/>
    <mergeCell ref="AR2:AT2"/>
    <mergeCell ref="AS3:AT3"/>
    <mergeCell ref="AS10:AS12"/>
    <mergeCell ref="AT10:AT12"/>
    <mergeCell ref="AI10:AI12"/>
    <mergeCell ref="AJ10:AJ12"/>
    <mergeCell ref="AK10:AK11"/>
    <mergeCell ref="AL10:AL11"/>
    <mergeCell ref="AM10:AM11"/>
    <mergeCell ref="AN10:AN11"/>
    <mergeCell ref="AA10:AA12"/>
    <mergeCell ref="AB10:AB12"/>
    <mergeCell ref="AC10:AC12"/>
    <mergeCell ref="AD10:AD12"/>
    <mergeCell ref="AH10:AH12"/>
    <mergeCell ref="AE10:AE12"/>
    <mergeCell ref="AS4:AT4"/>
    <mergeCell ref="B6:AT6"/>
    <mergeCell ref="B7:E7"/>
    <mergeCell ref="F7:F9"/>
    <mergeCell ref="G7:L8"/>
    <mergeCell ref="D10:D12"/>
    <mergeCell ref="E10:E12"/>
    <mergeCell ref="F10:F12"/>
    <mergeCell ref="G10:G12"/>
    <mergeCell ref="H10:H12"/>
    <mergeCell ref="AO15:AO16"/>
    <mergeCell ref="B10:B16"/>
    <mergeCell ref="Z15:Z16"/>
    <mergeCell ref="J10:J12"/>
    <mergeCell ref="AI15:AI16"/>
    <mergeCell ref="AH13:AH14"/>
    <mergeCell ref="AE15:AE16"/>
    <mergeCell ref="AF15:AF16"/>
    <mergeCell ref="AG15:AG16"/>
    <mergeCell ref="AH15:AH16"/>
    <mergeCell ref="AC13:AC14"/>
    <mergeCell ref="AD13:AD14"/>
    <mergeCell ref="AE13:AE14"/>
    <mergeCell ref="AF13:AF14"/>
    <mergeCell ref="AC15:AC16"/>
    <mergeCell ref="AD15:AD16"/>
    <mergeCell ref="D15:D16"/>
    <mergeCell ref="E15:E16"/>
    <mergeCell ref="F15:F16"/>
    <mergeCell ref="B8:B9"/>
    <mergeCell ref="C8:C9"/>
    <mergeCell ref="D8:D9"/>
    <mergeCell ref="E8:E9"/>
    <mergeCell ref="M8:M9"/>
    <mergeCell ref="N8:O8"/>
    <mergeCell ref="AJ8:AJ9"/>
    <mergeCell ref="AK8:AP8"/>
    <mergeCell ref="AQ8:AS8"/>
    <mergeCell ref="B1:C3"/>
    <mergeCell ref="D1:AQ4"/>
    <mergeCell ref="I10:I12"/>
    <mergeCell ref="AD8:AD9"/>
    <mergeCell ref="AE8:AE9"/>
    <mergeCell ref="AF8:AF9"/>
    <mergeCell ref="AG8:AG9"/>
    <mergeCell ref="AH8:AH9"/>
    <mergeCell ref="AI8:AI9"/>
    <mergeCell ref="P8:V8"/>
    <mergeCell ref="Y8:Y9"/>
    <mergeCell ref="Z8:Z9"/>
    <mergeCell ref="AA8:AA9"/>
    <mergeCell ref="AB8:AB9"/>
    <mergeCell ref="AC8:AC9"/>
    <mergeCell ref="AF10:AF12"/>
    <mergeCell ref="AG10:AG12"/>
    <mergeCell ref="B4:C4"/>
    <mergeCell ref="K10:K12"/>
    <mergeCell ref="L10:L12"/>
    <mergeCell ref="AO10:AO12"/>
    <mergeCell ref="AP10:AP12"/>
    <mergeCell ref="AQ10:AQ12"/>
    <mergeCell ref="C10:C12"/>
    <mergeCell ref="AK15:AK16"/>
    <mergeCell ref="AL15:AL16"/>
    <mergeCell ref="AM15:AM16"/>
    <mergeCell ref="AN15:AN16"/>
    <mergeCell ref="K17:K18"/>
    <mergeCell ref="L17:L18"/>
    <mergeCell ref="Z17:Z18"/>
    <mergeCell ref="AA17:AA18"/>
    <mergeCell ref="AB17:AB18"/>
    <mergeCell ref="AC17:AC18"/>
    <mergeCell ref="AD17:AD18"/>
    <mergeCell ref="AE17:AE18"/>
    <mergeCell ref="AF17:AF18"/>
    <mergeCell ref="K15:K16"/>
    <mergeCell ref="L15:L16"/>
    <mergeCell ref="AG17:AG18"/>
    <mergeCell ref="AH17:AH18"/>
    <mergeCell ref="AI17:AI18"/>
    <mergeCell ref="AJ17:AJ18"/>
    <mergeCell ref="AJ15:AJ16"/>
    <mergeCell ref="C15:C16"/>
    <mergeCell ref="G15:G16"/>
    <mergeCell ref="H15:H16"/>
    <mergeCell ref="I15:I16"/>
    <mergeCell ref="J15:J16"/>
    <mergeCell ref="L19:L21"/>
    <mergeCell ref="Z19:Z21"/>
    <mergeCell ref="AI19:AI21"/>
    <mergeCell ref="AJ19:AJ21"/>
    <mergeCell ref="K19:K21"/>
    <mergeCell ref="C17:C18"/>
    <mergeCell ref="D17:D18"/>
    <mergeCell ref="E17:E18"/>
    <mergeCell ref="F17:F18"/>
    <mergeCell ref="G17:G18"/>
    <mergeCell ref="H17:H18"/>
    <mergeCell ref="I17:I18"/>
    <mergeCell ref="J17:J18"/>
    <mergeCell ref="C19:C21"/>
    <mergeCell ref="D19:D21"/>
    <mergeCell ref="E19:E21"/>
    <mergeCell ref="F19:F21"/>
    <mergeCell ref="G19:G21"/>
    <mergeCell ref="H19:H21"/>
    <mergeCell ref="C28:C29"/>
    <mergeCell ref="J28:J29"/>
    <mergeCell ref="K28:K29"/>
    <mergeCell ref="L28:L29"/>
    <mergeCell ref="Z28:Z29"/>
    <mergeCell ref="AA28:AA29"/>
    <mergeCell ref="AB28:AB29"/>
    <mergeCell ref="D28:D29"/>
    <mergeCell ref="E28:E29"/>
    <mergeCell ref="F28:F29"/>
    <mergeCell ref="G28:G29"/>
    <mergeCell ref="H28:H29"/>
    <mergeCell ref="I28:I29"/>
    <mergeCell ref="I19:I21"/>
    <mergeCell ref="J19:J21"/>
    <mergeCell ref="AN42:AN43"/>
    <mergeCell ref="H30:H31"/>
    <mergeCell ref="AA33:AA34"/>
    <mergeCell ref="AB33:AB34"/>
    <mergeCell ref="AC33:AC34"/>
    <mergeCell ref="AD33:AD34"/>
    <mergeCell ref="AE33:AE34"/>
    <mergeCell ref="L30:L31"/>
    <mergeCell ref="Z30:Z31"/>
    <mergeCell ref="AA30:AA31"/>
    <mergeCell ref="AB30:AB31"/>
    <mergeCell ref="AC30:AC31"/>
    <mergeCell ref="AD30:AD31"/>
    <mergeCell ref="AE30:AE31"/>
    <mergeCell ref="J33:J34"/>
    <mergeCell ref="K33:K34"/>
    <mergeCell ref="L33:L34"/>
    <mergeCell ref="Z33:Z34"/>
    <mergeCell ref="I30:I31"/>
    <mergeCell ref="J30:J31"/>
    <mergeCell ref="K30:K31"/>
    <mergeCell ref="AI36:AI38"/>
    <mergeCell ref="AK33:AK34"/>
    <mergeCell ref="AL33:AL34"/>
    <mergeCell ref="AM33:AM34"/>
    <mergeCell ref="AN33:AN34"/>
    <mergeCell ref="AO33:AO34"/>
    <mergeCell ref="AJ30:AJ31"/>
    <mergeCell ref="AT36:AT37"/>
    <mergeCell ref="AM36:AM37"/>
    <mergeCell ref="AN36:AN37"/>
    <mergeCell ref="AQ36:AQ37"/>
    <mergeCell ref="AR36:AR37"/>
    <mergeCell ref="AS36:AS37"/>
    <mergeCell ref="AO36:AO38"/>
    <mergeCell ref="AT30:AT31"/>
    <mergeCell ref="AM30:AM31"/>
    <mergeCell ref="AN30:AN31"/>
    <mergeCell ref="AO30:AO31"/>
    <mergeCell ref="AP30:AP31"/>
    <mergeCell ref="AQ30:AQ31"/>
    <mergeCell ref="AR30:AR31"/>
    <mergeCell ref="AS30:AS31"/>
    <mergeCell ref="AP33:AP34"/>
    <mergeCell ref="C30:C31"/>
    <mergeCell ref="D30:D31"/>
    <mergeCell ref="E30:E31"/>
    <mergeCell ref="F30:F31"/>
    <mergeCell ref="G30:G31"/>
    <mergeCell ref="AG33:AG34"/>
    <mergeCell ref="AH33:AH34"/>
    <mergeCell ref="AI33:AI34"/>
    <mergeCell ref="AJ33:AJ34"/>
    <mergeCell ref="C33:C34"/>
    <mergeCell ref="D33:D34"/>
    <mergeCell ref="E33:E34"/>
    <mergeCell ref="F33:F34"/>
    <mergeCell ref="G33:G34"/>
    <mergeCell ref="H33:H34"/>
    <mergeCell ref="I33:I34"/>
    <mergeCell ref="AF33:AF34"/>
    <mergeCell ref="AP42:AP43"/>
    <mergeCell ref="L42:L43"/>
    <mergeCell ref="Z42:Z43"/>
    <mergeCell ref="AA42:AA43"/>
    <mergeCell ref="AB42:AB43"/>
    <mergeCell ref="AC42:AC43"/>
    <mergeCell ref="AD42:AD43"/>
    <mergeCell ref="AE42:AE43"/>
    <mergeCell ref="AF42:AF43"/>
    <mergeCell ref="AG42:AG43"/>
    <mergeCell ref="AH42:AH43"/>
    <mergeCell ref="AI42:AI43"/>
    <mergeCell ref="AJ42:AJ43"/>
    <mergeCell ref="AJ69:AJ70"/>
    <mergeCell ref="AP59:AP60"/>
    <mergeCell ref="AB59:AB60"/>
    <mergeCell ref="AC59:AC60"/>
    <mergeCell ref="AD59:AD60"/>
    <mergeCell ref="AE59:AE60"/>
    <mergeCell ref="AF59:AF60"/>
    <mergeCell ref="AG59:AG60"/>
    <mergeCell ref="AH59:AH60"/>
    <mergeCell ref="AI59:AI60"/>
    <mergeCell ref="AP69:AP70"/>
    <mergeCell ref="AG66:AG67"/>
    <mergeCell ref="AI66:AI67"/>
    <mergeCell ref="AP66:AP67"/>
    <mergeCell ref="AJ59:AJ60"/>
    <mergeCell ref="AN59:AN60"/>
    <mergeCell ref="AO59:AO60"/>
    <mergeCell ref="AJ66:AJ67"/>
    <mergeCell ref="AH66:AH67"/>
    <mergeCell ref="AF69:AF70"/>
    <mergeCell ref="AB69:AB70"/>
    <mergeCell ref="AC69:AC70"/>
    <mergeCell ref="D68:D70"/>
    <mergeCell ref="E68:E70"/>
    <mergeCell ref="F68:F70"/>
    <mergeCell ref="AG69:AG70"/>
    <mergeCell ref="AH69:AH70"/>
    <mergeCell ref="AI69:AI70"/>
    <mergeCell ref="C69:C70"/>
    <mergeCell ref="G69:G70"/>
    <mergeCell ref="H69:H70"/>
    <mergeCell ref="I69:I70"/>
    <mergeCell ref="J69:J70"/>
    <mergeCell ref="K69:K70"/>
    <mergeCell ref="L69:L70"/>
    <mergeCell ref="AA69:AA70"/>
    <mergeCell ref="AE69:AE70"/>
    <mergeCell ref="AI25:AI27"/>
    <mergeCell ref="AJ25:AJ27"/>
    <mergeCell ref="AO25:AO27"/>
    <mergeCell ref="AE25:AE27"/>
    <mergeCell ref="AF25:AF27"/>
    <mergeCell ref="AG25:AG27"/>
    <mergeCell ref="K66:K67"/>
    <mergeCell ref="L66:L67"/>
    <mergeCell ref="C66:C67"/>
    <mergeCell ref="D66:D67"/>
    <mergeCell ref="C42:C43"/>
    <mergeCell ref="D42:D43"/>
    <mergeCell ref="E42:E43"/>
    <mergeCell ref="F42:F43"/>
    <mergeCell ref="G42:G43"/>
    <mergeCell ref="H42:H43"/>
    <mergeCell ref="I42:I43"/>
    <mergeCell ref="J42:J43"/>
    <mergeCell ref="K42:K43"/>
    <mergeCell ref="AO42:AO43"/>
    <mergeCell ref="AH30:AH31"/>
    <mergeCell ref="AI30:AI31"/>
    <mergeCell ref="AF30:AF31"/>
    <mergeCell ref="AG30:AG31"/>
    <mergeCell ref="AP36:AP38"/>
    <mergeCell ref="AP39:AP41"/>
    <mergeCell ref="C25:C27"/>
    <mergeCell ref="D25:D27"/>
    <mergeCell ref="F25:F27"/>
    <mergeCell ref="I25:I27"/>
    <mergeCell ref="J25:J27"/>
    <mergeCell ref="K25:K27"/>
    <mergeCell ref="C22:C24"/>
    <mergeCell ref="D22:D24"/>
    <mergeCell ref="E22:E24"/>
    <mergeCell ref="G22:G23"/>
    <mergeCell ref="H22:H23"/>
    <mergeCell ref="AP25:AP27"/>
    <mergeCell ref="L25:L27"/>
    <mergeCell ref="Z25:Z27"/>
    <mergeCell ref="AA25:AA27"/>
    <mergeCell ref="AB25:AB27"/>
    <mergeCell ref="AC25:AC27"/>
    <mergeCell ref="AD25:AD27"/>
    <mergeCell ref="AN25:AN26"/>
    <mergeCell ref="G25:G27"/>
    <mergeCell ref="H25:H27"/>
    <mergeCell ref="AH25:AH27"/>
  </mergeCells>
  <conditionalFormatting sqref="AE10">
    <cfRule type="containsText" dxfId="829" priority="1620" operator="containsText" text="Muy Alta">
      <formula>NOT(ISERROR(SEARCH("Muy Alta",AE10)))</formula>
    </cfRule>
    <cfRule type="containsText" dxfId="828" priority="1621" operator="containsText" text="Alta">
      <formula>NOT(ISERROR(SEARCH("Alta",AE10)))</formula>
    </cfRule>
    <cfRule type="containsText" dxfId="827" priority="1622" operator="containsText" text="Media">
      <formula>NOT(ISERROR(SEARCH("Media",AE10)))</formula>
    </cfRule>
    <cfRule type="containsText" dxfId="826" priority="1623" operator="containsText" text="Baja">
      <formula>NOT(ISERROR(SEARCH("Baja",AE10)))</formula>
    </cfRule>
    <cfRule type="containsText" dxfId="825" priority="1624" operator="containsText" text="Muy Baja">
      <formula>NOT(ISERROR(SEARCH("Muy Baja",AE10)))</formula>
    </cfRule>
  </conditionalFormatting>
  <conditionalFormatting sqref="AG10">
    <cfRule type="containsText" dxfId="824" priority="1615" operator="containsText" text="Catastrófico">
      <formula>NOT(ISERROR(SEARCH("Catastrófico",AG10)))</formula>
    </cfRule>
    <cfRule type="containsText" dxfId="823" priority="1616" operator="containsText" text="Mayor">
      <formula>NOT(ISERROR(SEARCH("Mayor",AG10)))</formula>
    </cfRule>
    <cfRule type="containsText" dxfId="822" priority="1617" operator="containsText" text="Moderado">
      <formula>NOT(ISERROR(SEARCH("Moderado",AG10)))</formula>
    </cfRule>
    <cfRule type="containsText" dxfId="821" priority="1618" operator="containsText" text="Menor">
      <formula>NOT(ISERROR(SEARCH("Menor",AG10)))</formula>
    </cfRule>
    <cfRule type="containsText" dxfId="820" priority="1619" operator="containsText" text="Leve">
      <formula>NOT(ISERROR(SEARCH("Leve",AG10)))</formula>
    </cfRule>
  </conditionalFormatting>
  <conditionalFormatting sqref="AI10">
    <cfRule type="containsText" dxfId="819" priority="1611" operator="containsText" text="Extremo">
      <formula>NOT(ISERROR(SEARCH("Extremo",AI10)))</formula>
    </cfRule>
    <cfRule type="containsText" dxfId="818" priority="1612" operator="containsText" text="Alto">
      <formula>NOT(ISERROR(SEARCH("Alto",AI10)))</formula>
    </cfRule>
    <cfRule type="containsText" dxfId="817" priority="1613" operator="containsText" text="Moderado">
      <formula>NOT(ISERROR(SEARCH("Moderado",AI10)))</formula>
    </cfRule>
    <cfRule type="containsText" dxfId="816" priority="1614" operator="containsText" text="Bajo">
      <formula>NOT(ISERROR(SEARCH("Bajo",AI10)))</formula>
    </cfRule>
  </conditionalFormatting>
  <conditionalFormatting sqref="H10">
    <cfRule type="containsText" dxfId="815" priority="1578" operator="containsText" text="Muy Alta">
      <formula>NOT(ISERROR(SEARCH("Muy Alta",H10)))</formula>
    </cfRule>
    <cfRule type="containsText" dxfId="814" priority="1579" operator="containsText" text="Alta">
      <formula>NOT(ISERROR(SEARCH("Alta",H10)))</formula>
    </cfRule>
    <cfRule type="containsText" dxfId="813" priority="1580" operator="containsText" text="Media">
      <formula>NOT(ISERROR(SEARCH("Media",H10)))</formula>
    </cfRule>
    <cfRule type="containsText" dxfId="812" priority="1581" operator="containsText" text="Baja">
      <formula>NOT(ISERROR(SEARCH("Baja",H10)))</formula>
    </cfRule>
    <cfRule type="containsText" dxfId="811" priority="1582" operator="containsText" text="Muy Baja">
      <formula>NOT(ISERROR(SEARCH("Muy Baja",H10)))</formula>
    </cfRule>
  </conditionalFormatting>
  <conditionalFormatting sqref="J10">
    <cfRule type="containsText" dxfId="810" priority="1573" operator="containsText" text="Catastrófico">
      <formula>NOT(ISERROR(SEARCH("Catastrófico",J10)))</formula>
    </cfRule>
    <cfRule type="containsText" dxfId="809" priority="1574" operator="containsText" text="Mayor">
      <formula>NOT(ISERROR(SEARCH("Mayor",J10)))</formula>
    </cfRule>
    <cfRule type="containsText" dxfId="808" priority="1575" operator="containsText" text="Moderado">
      <formula>NOT(ISERROR(SEARCH("Moderado",J10)))</formula>
    </cfRule>
    <cfRule type="containsText" dxfId="807" priority="1576" operator="containsText" text="Menor">
      <formula>NOT(ISERROR(SEARCH("Menor",J10)))</formula>
    </cfRule>
    <cfRule type="containsText" dxfId="806" priority="1577" operator="containsText" text="Leve">
      <formula>NOT(ISERROR(SEARCH("Leve",J10)))</formula>
    </cfRule>
  </conditionalFormatting>
  <conditionalFormatting sqref="L10">
    <cfRule type="containsText" dxfId="805" priority="1569" operator="containsText" text="Extremo">
      <formula>NOT(ISERROR(SEARCH("Extremo",L10)))</formula>
    </cfRule>
    <cfRule type="containsText" dxfId="804" priority="1570" operator="containsText" text="Alto">
      <formula>NOT(ISERROR(SEARCH("Alto",L10)))</formula>
    </cfRule>
    <cfRule type="containsText" dxfId="803" priority="1571" operator="containsText" text="Moderado">
      <formula>NOT(ISERROR(SEARCH("Moderado",L10)))</formula>
    </cfRule>
    <cfRule type="containsText" dxfId="802" priority="1572" operator="containsText" text="Bajo">
      <formula>NOT(ISERROR(SEARCH("Bajo",L10)))</formula>
    </cfRule>
  </conditionalFormatting>
  <conditionalFormatting sqref="J15:J16">
    <cfRule type="containsText" dxfId="801" priority="1559" operator="containsText" text="Catastrófico">
      <formula>NOT(ISERROR(SEARCH("Catastrófico",J15)))</formula>
    </cfRule>
    <cfRule type="containsText" dxfId="800" priority="1560" operator="containsText" text="Mayor">
      <formula>NOT(ISERROR(SEARCH("Mayor",J15)))</formula>
    </cfRule>
    <cfRule type="containsText" dxfId="799" priority="1561" operator="containsText" text="Moderado">
      <formula>NOT(ISERROR(SEARCH("Moderado",J15)))</formula>
    </cfRule>
    <cfRule type="containsText" dxfId="798" priority="1562" operator="containsText" text="Menor">
      <formula>NOT(ISERROR(SEARCH("Menor",J15)))</formula>
    </cfRule>
    <cfRule type="containsText" dxfId="797" priority="1563" operator="containsText" text="Leve">
      <formula>NOT(ISERROR(SEARCH("Leve",J15)))</formula>
    </cfRule>
  </conditionalFormatting>
  <conditionalFormatting sqref="L15:L16">
    <cfRule type="containsText" dxfId="796" priority="1555" operator="containsText" text="Extremo">
      <formula>NOT(ISERROR(SEARCH("Extremo",L15)))</formula>
    </cfRule>
    <cfRule type="containsText" dxfId="795" priority="1556" operator="containsText" text="Alto">
      <formula>NOT(ISERROR(SEARCH("Alto",L15)))</formula>
    </cfRule>
    <cfRule type="containsText" dxfId="794" priority="1557" operator="containsText" text="Moderado">
      <formula>NOT(ISERROR(SEARCH("Moderado",L15)))</formula>
    </cfRule>
    <cfRule type="containsText" dxfId="793" priority="1558" operator="containsText" text="Bajo">
      <formula>NOT(ISERROR(SEARCH("Bajo",L15)))</formula>
    </cfRule>
  </conditionalFormatting>
  <conditionalFormatting sqref="AE13 AE15">
    <cfRule type="containsText" dxfId="792" priority="1452" operator="containsText" text="Muy Alta">
      <formula>NOT(ISERROR(SEARCH("Muy Alta",AE13)))</formula>
    </cfRule>
    <cfRule type="containsText" dxfId="791" priority="1453" operator="containsText" text="Alta">
      <formula>NOT(ISERROR(SEARCH("Alta",AE13)))</formula>
    </cfRule>
    <cfRule type="containsText" dxfId="790" priority="1454" operator="containsText" text="Media">
      <formula>NOT(ISERROR(SEARCH("Media",AE13)))</formula>
    </cfRule>
    <cfRule type="containsText" dxfId="789" priority="1455" operator="containsText" text="Baja">
      <formula>NOT(ISERROR(SEARCH("Baja",AE13)))</formula>
    </cfRule>
    <cfRule type="containsText" dxfId="788" priority="1456" operator="containsText" text="Muy Baja">
      <formula>NOT(ISERROR(SEARCH("Muy Baja",AE13)))</formula>
    </cfRule>
  </conditionalFormatting>
  <conditionalFormatting sqref="AG13 AG15">
    <cfRule type="containsText" dxfId="787" priority="1447" operator="containsText" text="Catastrófico">
      <formula>NOT(ISERROR(SEARCH("Catastrófico",AG13)))</formula>
    </cfRule>
    <cfRule type="containsText" dxfId="786" priority="1448" operator="containsText" text="Mayor">
      <formula>NOT(ISERROR(SEARCH("Mayor",AG13)))</formula>
    </cfRule>
    <cfRule type="containsText" dxfId="785" priority="1449" operator="containsText" text="Moderado">
      <formula>NOT(ISERROR(SEARCH("Moderado",AG13)))</formula>
    </cfRule>
    <cfRule type="containsText" dxfId="784" priority="1450" operator="containsText" text="Menor">
      <formula>NOT(ISERROR(SEARCH("Menor",AG13)))</formula>
    </cfRule>
    <cfRule type="containsText" dxfId="783" priority="1451" operator="containsText" text="Leve">
      <formula>NOT(ISERROR(SEARCH("Leve",AG13)))</formula>
    </cfRule>
  </conditionalFormatting>
  <conditionalFormatting sqref="AI13 AI15">
    <cfRule type="containsText" dxfId="782" priority="1443" operator="containsText" text="Extremo">
      <formula>NOT(ISERROR(SEARCH("Extremo",AI13)))</formula>
    </cfRule>
    <cfRule type="containsText" dxfId="781" priority="1444" operator="containsText" text="Alto">
      <formula>NOT(ISERROR(SEARCH("Alto",AI13)))</formula>
    </cfRule>
    <cfRule type="containsText" dxfId="780" priority="1445" operator="containsText" text="Moderado">
      <formula>NOT(ISERROR(SEARCH("Moderado",AI13)))</formula>
    </cfRule>
    <cfRule type="containsText" dxfId="779" priority="1446" operator="containsText" text="Bajo">
      <formula>NOT(ISERROR(SEARCH("Bajo",AI13)))</formula>
    </cfRule>
  </conditionalFormatting>
  <conditionalFormatting sqref="H13">
    <cfRule type="containsText" dxfId="778" priority="1438" operator="containsText" text="Muy Alta">
      <formula>NOT(ISERROR(SEARCH("Muy Alta",H13)))</formula>
    </cfRule>
    <cfRule type="containsText" dxfId="777" priority="1439" operator="containsText" text="Alta">
      <formula>NOT(ISERROR(SEARCH("Alta",H13)))</formula>
    </cfRule>
    <cfRule type="containsText" dxfId="776" priority="1440" operator="containsText" text="Media">
      <formula>NOT(ISERROR(SEARCH("Media",H13)))</formula>
    </cfRule>
    <cfRule type="containsText" dxfId="775" priority="1441" operator="containsText" text="Baja">
      <formula>NOT(ISERROR(SEARCH("Baja",H13)))</formula>
    </cfRule>
    <cfRule type="containsText" dxfId="774" priority="1442" operator="containsText" text="Muy Baja">
      <formula>NOT(ISERROR(SEARCH("Muy Baja",H13)))</formula>
    </cfRule>
  </conditionalFormatting>
  <conditionalFormatting sqref="J13">
    <cfRule type="containsText" dxfId="773" priority="1433" operator="containsText" text="Catastrófico">
      <formula>NOT(ISERROR(SEARCH("Catastrófico",J13)))</formula>
    </cfRule>
    <cfRule type="containsText" dxfId="772" priority="1434" operator="containsText" text="Mayor">
      <formula>NOT(ISERROR(SEARCH("Mayor",J13)))</formula>
    </cfRule>
    <cfRule type="containsText" dxfId="771" priority="1435" operator="containsText" text="Moderado">
      <formula>NOT(ISERROR(SEARCH("Moderado",J13)))</formula>
    </cfRule>
    <cfRule type="containsText" dxfId="770" priority="1436" operator="containsText" text="Menor">
      <formula>NOT(ISERROR(SEARCH("Menor",J13)))</formula>
    </cfRule>
    <cfRule type="containsText" dxfId="769" priority="1437" operator="containsText" text="Leve">
      <formula>NOT(ISERROR(SEARCH("Leve",J13)))</formula>
    </cfRule>
  </conditionalFormatting>
  <conditionalFormatting sqref="L13">
    <cfRule type="containsText" dxfId="768" priority="1429" operator="containsText" text="Extremo">
      <formula>NOT(ISERROR(SEARCH("Extremo",L13)))</formula>
    </cfRule>
    <cfRule type="containsText" dxfId="767" priority="1430" operator="containsText" text="Alto">
      <formula>NOT(ISERROR(SEARCH("Alto",L13)))</formula>
    </cfRule>
    <cfRule type="containsText" dxfId="766" priority="1431" operator="containsText" text="Moderado">
      <formula>NOT(ISERROR(SEARCH("Moderado",L13)))</formula>
    </cfRule>
    <cfRule type="containsText" dxfId="765" priority="1432" operator="containsText" text="Bajo">
      <formula>NOT(ISERROR(SEARCH("Bajo",L13)))</formula>
    </cfRule>
  </conditionalFormatting>
  <conditionalFormatting sqref="AE19">
    <cfRule type="containsText" dxfId="764" priority="1321" operator="containsText" text="Muy Alta">
      <formula>NOT(ISERROR(SEARCH("Muy Alta",AE19)))</formula>
    </cfRule>
    <cfRule type="containsText" dxfId="763" priority="1322" operator="containsText" text="Alta">
      <formula>NOT(ISERROR(SEARCH("Alta",AE19)))</formula>
    </cfRule>
    <cfRule type="containsText" dxfId="762" priority="1323" operator="containsText" text="Media">
      <formula>NOT(ISERROR(SEARCH("Media",AE19)))</formula>
    </cfRule>
    <cfRule type="containsText" dxfId="761" priority="1324" operator="containsText" text="Baja">
      <formula>NOT(ISERROR(SEARCH("Baja",AE19)))</formula>
    </cfRule>
    <cfRule type="containsText" dxfId="760" priority="1325" operator="containsText" text="Muy Baja">
      <formula>NOT(ISERROR(SEARCH("Muy Baja",AE19)))</formula>
    </cfRule>
  </conditionalFormatting>
  <conditionalFormatting sqref="H17">
    <cfRule type="containsText" dxfId="759" priority="1363" operator="containsText" text="Muy Alta">
      <formula>NOT(ISERROR(SEARCH("Muy Alta",H17)))</formula>
    </cfRule>
    <cfRule type="containsText" dxfId="758" priority="1364" operator="containsText" text="Alta">
      <formula>NOT(ISERROR(SEARCH("Alta",H17)))</formula>
    </cfRule>
    <cfRule type="containsText" dxfId="757" priority="1365" operator="containsText" text="Media">
      <formula>NOT(ISERROR(SEARCH("Media",H17)))</formula>
    </cfRule>
    <cfRule type="containsText" dxfId="756" priority="1366" operator="containsText" text="Baja">
      <formula>NOT(ISERROR(SEARCH("Baja",H17)))</formula>
    </cfRule>
    <cfRule type="containsText" dxfId="755" priority="1367" operator="containsText" text="Muy Baja">
      <formula>NOT(ISERROR(SEARCH("Muy Baja",H17)))</formula>
    </cfRule>
  </conditionalFormatting>
  <conditionalFormatting sqref="J17">
    <cfRule type="containsText" dxfId="754" priority="1358" operator="containsText" text="Catastrófico">
      <formula>NOT(ISERROR(SEARCH("Catastrófico",J17)))</formula>
    </cfRule>
    <cfRule type="containsText" dxfId="753" priority="1359" operator="containsText" text="Mayor">
      <formula>NOT(ISERROR(SEARCH("Mayor",J17)))</formula>
    </cfRule>
    <cfRule type="containsText" dxfId="752" priority="1360" operator="containsText" text="Moderado">
      <formula>NOT(ISERROR(SEARCH("Moderado",J17)))</formula>
    </cfRule>
    <cfRule type="containsText" dxfId="751" priority="1361" operator="containsText" text="Menor">
      <formula>NOT(ISERROR(SEARCH("Menor",J17)))</formula>
    </cfRule>
    <cfRule type="containsText" dxfId="750" priority="1362" operator="containsText" text="Leve">
      <formula>NOT(ISERROR(SEARCH("Leve",J17)))</formula>
    </cfRule>
  </conditionalFormatting>
  <conditionalFormatting sqref="L17">
    <cfRule type="containsText" dxfId="749" priority="1354" operator="containsText" text="Extremo">
      <formula>NOT(ISERROR(SEARCH("Extremo",L17)))</formula>
    </cfRule>
    <cfRule type="containsText" dxfId="748" priority="1355" operator="containsText" text="Alto">
      <formula>NOT(ISERROR(SEARCH("Alto",L17)))</formula>
    </cfRule>
    <cfRule type="containsText" dxfId="747" priority="1356" operator="containsText" text="Moderado">
      <formula>NOT(ISERROR(SEARCH("Moderado",L17)))</formula>
    </cfRule>
    <cfRule type="containsText" dxfId="746" priority="1357" operator="containsText" text="Bajo">
      <formula>NOT(ISERROR(SEARCH("Bajo",L17)))</formula>
    </cfRule>
  </conditionalFormatting>
  <conditionalFormatting sqref="AE17">
    <cfRule type="containsText" dxfId="745" priority="1349" operator="containsText" text="Muy Alta">
      <formula>NOT(ISERROR(SEARCH("Muy Alta",AE17)))</formula>
    </cfRule>
    <cfRule type="containsText" dxfId="744" priority="1350" operator="containsText" text="Alta">
      <formula>NOT(ISERROR(SEARCH("Alta",AE17)))</formula>
    </cfRule>
    <cfRule type="containsText" dxfId="743" priority="1351" operator="containsText" text="Media">
      <formula>NOT(ISERROR(SEARCH("Media",AE17)))</formula>
    </cfRule>
    <cfRule type="containsText" dxfId="742" priority="1352" operator="containsText" text="Baja">
      <formula>NOT(ISERROR(SEARCH("Baja",AE17)))</formula>
    </cfRule>
    <cfRule type="containsText" dxfId="741" priority="1353" operator="containsText" text="Muy Baja">
      <formula>NOT(ISERROR(SEARCH("Muy Baja",AE17)))</formula>
    </cfRule>
  </conditionalFormatting>
  <conditionalFormatting sqref="AG17 AG19">
    <cfRule type="containsText" dxfId="740" priority="1344" operator="containsText" text="Catastrófico">
      <formula>NOT(ISERROR(SEARCH("Catastrófico",AG17)))</formula>
    </cfRule>
    <cfRule type="containsText" dxfId="739" priority="1345" operator="containsText" text="Mayor">
      <formula>NOT(ISERROR(SEARCH("Mayor",AG17)))</formula>
    </cfRule>
    <cfRule type="containsText" dxfId="738" priority="1346" operator="containsText" text="Moderado">
      <formula>NOT(ISERROR(SEARCH("Moderado",AG17)))</formula>
    </cfRule>
    <cfRule type="containsText" dxfId="737" priority="1347" operator="containsText" text="Menor">
      <formula>NOT(ISERROR(SEARCH("Menor",AG17)))</formula>
    </cfRule>
    <cfRule type="containsText" dxfId="736" priority="1348" operator="containsText" text="Leve">
      <formula>NOT(ISERROR(SEARCH("Leve",AG17)))</formula>
    </cfRule>
  </conditionalFormatting>
  <conditionalFormatting sqref="AI17 AI19">
    <cfRule type="containsText" dxfId="735" priority="1340" operator="containsText" text="Extremo">
      <formula>NOT(ISERROR(SEARCH("Extremo",AI17)))</formula>
    </cfRule>
    <cfRule type="containsText" dxfId="734" priority="1341" operator="containsText" text="Alto">
      <formula>NOT(ISERROR(SEARCH("Alto",AI17)))</formula>
    </cfRule>
    <cfRule type="containsText" dxfId="733" priority="1342" operator="containsText" text="Moderado">
      <formula>NOT(ISERROR(SEARCH("Moderado",AI17)))</formula>
    </cfRule>
    <cfRule type="containsText" dxfId="732" priority="1343" operator="containsText" text="Bajo">
      <formula>NOT(ISERROR(SEARCH("Bajo",AI17)))</formula>
    </cfRule>
  </conditionalFormatting>
  <conditionalFormatting sqref="L19">
    <cfRule type="containsText" dxfId="731" priority="1326" operator="containsText" text="Extremo">
      <formula>NOT(ISERROR(SEARCH("Extremo",L19)))</formula>
    </cfRule>
    <cfRule type="containsText" dxfId="730" priority="1327" operator="containsText" text="Alto">
      <formula>NOT(ISERROR(SEARCH("Alto",L19)))</formula>
    </cfRule>
    <cfRule type="containsText" dxfId="729" priority="1328" operator="containsText" text="Moderado">
      <formula>NOT(ISERROR(SEARCH("Moderado",L19)))</formula>
    </cfRule>
    <cfRule type="containsText" dxfId="728" priority="1329" operator="containsText" text="Bajo">
      <formula>NOT(ISERROR(SEARCH("Bajo",L19)))</formula>
    </cfRule>
  </conditionalFormatting>
  <conditionalFormatting sqref="H19">
    <cfRule type="containsText" dxfId="727" priority="1335" operator="containsText" text="Muy Alta">
      <formula>NOT(ISERROR(SEARCH("Muy Alta",H19)))</formula>
    </cfRule>
    <cfRule type="containsText" dxfId="726" priority="1336" operator="containsText" text="Alta">
      <formula>NOT(ISERROR(SEARCH("Alta",H19)))</formula>
    </cfRule>
    <cfRule type="containsText" dxfId="725" priority="1337" operator="containsText" text="Media">
      <formula>NOT(ISERROR(SEARCH("Media",H19)))</formula>
    </cfRule>
    <cfRule type="containsText" dxfId="724" priority="1338" operator="containsText" text="Baja">
      <formula>NOT(ISERROR(SEARCH("Baja",H19)))</formula>
    </cfRule>
    <cfRule type="containsText" dxfId="723" priority="1339" operator="containsText" text="Muy Baja">
      <formula>NOT(ISERROR(SEARCH("Muy Baja",H19)))</formula>
    </cfRule>
  </conditionalFormatting>
  <conditionalFormatting sqref="J19">
    <cfRule type="containsText" dxfId="722" priority="1330" operator="containsText" text="Catastrófico">
      <formula>NOT(ISERROR(SEARCH("Catastrófico",J19)))</formula>
    </cfRule>
    <cfRule type="containsText" dxfId="721" priority="1331" operator="containsText" text="Mayor">
      <formula>NOT(ISERROR(SEARCH("Mayor",J19)))</formula>
    </cfRule>
    <cfRule type="containsText" dxfId="720" priority="1332" operator="containsText" text="Moderado">
      <formula>NOT(ISERROR(SEARCH("Moderado",J19)))</formula>
    </cfRule>
    <cfRule type="containsText" dxfId="719" priority="1333" operator="containsText" text="Menor">
      <formula>NOT(ISERROR(SEARCH("Menor",J19)))</formula>
    </cfRule>
    <cfRule type="containsText" dxfId="718" priority="1334" operator="containsText" text="Leve">
      <formula>NOT(ISERROR(SEARCH("Leve",J19)))</formula>
    </cfRule>
  </conditionalFormatting>
  <conditionalFormatting sqref="J28">
    <cfRule type="containsText" dxfId="717" priority="1311" operator="containsText" text="Catastrófico">
      <formula>NOT(ISERROR(SEARCH("Catastrófico",J28)))</formula>
    </cfRule>
    <cfRule type="containsText" dxfId="716" priority="1312" operator="containsText" text="Mayor">
      <formula>NOT(ISERROR(SEARCH("Mayor",J28)))</formula>
    </cfRule>
    <cfRule type="containsText" dxfId="715" priority="1313" operator="containsText" text="Moderado">
      <formula>NOT(ISERROR(SEARCH("Moderado",J28)))</formula>
    </cfRule>
    <cfRule type="containsText" dxfId="714" priority="1314" operator="containsText" text="Menor">
      <formula>NOT(ISERROR(SEARCH("Menor",J28)))</formula>
    </cfRule>
    <cfRule type="containsText" dxfId="713" priority="1315" operator="containsText" text="Leve">
      <formula>NOT(ISERROR(SEARCH("Leve",J28)))</formula>
    </cfRule>
  </conditionalFormatting>
  <conditionalFormatting sqref="L28">
    <cfRule type="containsText" dxfId="712" priority="1307" operator="containsText" text="Extremo">
      <formula>NOT(ISERROR(SEARCH("Extremo",L28)))</formula>
    </cfRule>
    <cfRule type="containsText" dxfId="711" priority="1308" operator="containsText" text="Alto">
      <formula>NOT(ISERROR(SEARCH("Alto",L28)))</formula>
    </cfRule>
    <cfRule type="containsText" dxfId="710" priority="1309" operator="containsText" text="Moderado">
      <formula>NOT(ISERROR(SEARCH("Moderado",L28)))</formula>
    </cfRule>
    <cfRule type="containsText" dxfId="709" priority="1310" operator="containsText" text="Bajo">
      <formula>NOT(ISERROR(SEARCH("Bajo",L28)))</formula>
    </cfRule>
  </conditionalFormatting>
  <conditionalFormatting sqref="AE28">
    <cfRule type="containsText" dxfId="708" priority="1302" operator="containsText" text="Muy Alta">
      <formula>NOT(ISERROR(SEARCH("Muy Alta",AE28)))</formula>
    </cfRule>
    <cfRule type="containsText" dxfId="707" priority="1303" operator="containsText" text="Alta">
      <formula>NOT(ISERROR(SEARCH("Alta",AE28)))</formula>
    </cfRule>
    <cfRule type="containsText" dxfId="706" priority="1304" operator="containsText" text="Media">
      <formula>NOT(ISERROR(SEARCH("Media",AE28)))</formula>
    </cfRule>
    <cfRule type="containsText" dxfId="705" priority="1305" operator="containsText" text="Baja">
      <formula>NOT(ISERROR(SEARCH("Baja",AE28)))</formula>
    </cfRule>
    <cfRule type="containsText" dxfId="704" priority="1306" operator="containsText" text="Muy Baja">
      <formula>NOT(ISERROR(SEARCH("Muy Baja",AE28)))</formula>
    </cfRule>
  </conditionalFormatting>
  <conditionalFormatting sqref="AG28">
    <cfRule type="containsText" dxfId="703" priority="1297" operator="containsText" text="Catastrófico">
      <formula>NOT(ISERROR(SEARCH("Catastrófico",AG28)))</formula>
    </cfRule>
    <cfRule type="containsText" dxfId="702" priority="1298" operator="containsText" text="Mayor">
      <formula>NOT(ISERROR(SEARCH("Mayor",AG28)))</formula>
    </cfRule>
    <cfRule type="containsText" dxfId="701" priority="1299" operator="containsText" text="Moderado">
      <formula>NOT(ISERROR(SEARCH("Moderado",AG28)))</formula>
    </cfRule>
    <cfRule type="containsText" dxfId="700" priority="1300" operator="containsText" text="Menor">
      <formula>NOT(ISERROR(SEARCH("Menor",AG28)))</formula>
    </cfRule>
    <cfRule type="containsText" dxfId="699" priority="1301" operator="containsText" text="Leve">
      <formula>NOT(ISERROR(SEARCH("Leve",AG28)))</formula>
    </cfRule>
  </conditionalFormatting>
  <conditionalFormatting sqref="AI28">
    <cfRule type="containsText" dxfId="698" priority="1293" operator="containsText" text="Extremo">
      <formula>NOT(ISERROR(SEARCH("Extremo",AI28)))</formula>
    </cfRule>
    <cfRule type="containsText" dxfId="697" priority="1294" operator="containsText" text="Alto">
      <formula>NOT(ISERROR(SEARCH("Alto",AI28)))</formula>
    </cfRule>
    <cfRule type="containsText" dxfId="696" priority="1295" operator="containsText" text="Moderado">
      <formula>NOT(ISERROR(SEARCH("Moderado",AI28)))</formula>
    </cfRule>
    <cfRule type="containsText" dxfId="695" priority="1296" operator="containsText" text="Bajo">
      <formula>NOT(ISERROR(SEARCH("Bajo",AI28)))</formula>
    </cfRule>
  </conditionalFormatting>
  <conditionalFormatting sqref="AI35">
    <cfRule type="containsText" dxfId="694" priority="1176" operator="containsText" text="Extremo">
      <formula>NOT(ISERROR(SEARCH("Extremo",AI35)))</formula>
    </cfRule>
    <cfRule type="containsText" dxfId="693" priority="1177" operator="containsText" text="Alto">
      <formula>NOT(ISERROR(SEARCH("Alto",AI35)))</formula>
    </cfRule>
    <cfRule type="containsText" dxfId="692" priority="1178" operator="containsText" text="Moderado">
      <formula>NOT(ISERROR(SEARCH("Moderado",AI35)))</formula>
    </cfRule>
    <cfRule type="containsText" dxfId="691" priority="1179" operator="containsText" text="Bajo">
      <formula>NOT(ISERROR(SEARCH("Bajo",AI35)))</formula>
    </cfRule>
  </conditionalFormatting>
  <conditionalFormatting sqref="AE30">
    <cfRule type="containsText" dxfId="690" priority="1269" operator="containsText" text="Muy Alta">
      <formula>NOT(ISERROR(SEARCH("Muy Alta",AE30)))</formula>
    </cfRule>
    <cfRule type="containsText" dxfId="689" priority="1270" operator="containsText" text="Alta">
      <formula>NOT(ISERROR(SEARCH("Alta",AE30)))</formula>
    </cfRule>
    <cfRule type="containsText" dxfId="688" priority="1271" operator="containsText" text="Media">
      <formula>NOT(ISERROR(SEARCH("Media",AE30)))</formula>
    </cfRule>
    <cfRule type="containsText" dxfId="687" priority="1272" operator="containsText" text="Baja">
      <formula>NOT(ISERROR(SEARCH("Baja",AE30)))</formula>
    </cfRule>
    <cfRule type="containsText" dxfId="686" priority="1273" operator="containsText" text="Muy Baja">
      <formula>NOT(ISERROR(SEARCH("Muy Baja",AE30)))</formula>
    </cfRule>
  </conditionalFormatting>
  <conditionalFormatting sqref="AG30">
    <cfRule type="containsText" dxfId="685" priority="1264" operator="containsText" text="Catastrófico">
      <formula>NOT(ISERROR(SEARCH("Catastrófico",AG30)))</formula>
    </cfRule>
    <cfRule type="containsText" dxfId="684" priority="1265" operator="containsText" text="Mayor">
      <formula>NOT(ISERROR(SEARCH("Mayor",AG30)))</formula>
    </cfRule>
    <cfRule type="containsText" dxfId="683" priority="1266" operator="containsText" text="Moderado">
      <formula>NOT(ISERROR(SEARCH("Moderado",AG30)))</formula>
    </cfRule>
    <cfRule type="containsText" dxfId="682" priority="1267" operator="containsText" text="Menor">
      <formula>NOT(ISERROR(SEARCH("Menor",AG30)))</formula>
    </cfRule>
    <cfRule type="containsText" dxfId="681" priority="1268" operator="containsText" text="Leve">
      <formula>NOT(ISERROR(SEARCH("Leve",AG30)))</formula>
    </cfRule>
  </conditionalFormatting>
  <conditionalFormatting sqref="AI30">
    <cfRule type="containsText" dxfId="680" priority="1260" operator="containsText" text="Extremo">
      <formula>NOT(ISERROR(SEARCH("Extremo",AI30)))</formula>
    </cfRule>
    <cfRule type="containsText" dxfId="679" priority="1261" operator="containsText" text="Alto">
      <formula>NOT(ISERROR(SEARCH("Alto",AI30)))</formula>
    </cfRule>
    <cfRule type="containsText" dxfId="678" priority="1262" operator="containsText" text="Moderado">
      <formula>NOT(ISERROR(SEARCH("Moderado",AI30)))</formula>
    </cfRule>
    <cfRule type="containsText" dxfId="677" priority="1263" operator="containsText" text="Bajo">
      <formula>NOT(ISERROR(SEARCH("Bajo",AI30)))</formula>
    </cfRule>
  </conditionalFormatting>
  <conditionalFormatting sqref="J30">
    <cfRule type="containsText" dxfId="676" priority="1250" operator="containsText" text="Catastrófico">
      <formula>NOT(ISERROR(SEARCH("Catastrófico",J30)))</formula>
    </cfRule>
    <cfRule type="containsText" dxfId="675" priority="1251" operator="containsText" text="Mayor">
      <formula>NOT(ISERROR(SEARCH("Mayor",J30)))</formula>
    </cfRule>
    <cfRule type="containsText" dxfId="674" priority="1252" operator="containsText" text="Moderado">
      <formula>NOT(ISERROR(SEARCH("Moderado",J30)))</formula>
    </cfRule>
    <cfRule type="containsText" dxfId="673" priority="1253" operator="containsText" text="Menor">
      <formula>NOT(ISERROR(SEARCH("Menor",J30)))</formula>
    </cfRule>
    <cfRule type="containsText" dxfId="672" priority="1254" operator="containsText" text="Leve">
      <formula>NOT(ISERROR(SEARCH("Leve",J30)))</formula>
    </cfRule>
  </conditionalFormatting>
  <conditionalFormatting sqref="L30">
    <cfRule type="containsText" dxfId="671" priority="1246" operator="containsText" text="Extremo">
      <formula>NOT(ISERROR(SEARCH("Extremo",L30)))</formula>
    </cfRule>
    <cfRule type="containsText" dxfId="670" priority="1247" operator="containsText" text="Alto">
      <formula>NOT(ISERROR(SEARCH("Alto",L30)))</formula>
    </cfRule>
    <cfRule type="containsText" dxfId="669" priority="1248" operator="containsText" text="Moderado">
      <formula>NOT(ISERROR(SEARCH("Moderado",L30)))</formula>
    </cfRule>
    <cfRule type="containsText" dxfId="668" priority="1249" operator="containsText" text="Bajo">
      <formula>NOT(ISERROR(SEARCH("Bajo",L30)))</formula>
    </cfRule>
  </conditionalFormatting>
  <conditionalFormatting sqref="J33:J34">
    <cfRule type="containsText" dxfId="667" priority="1236" operator="containsText" text="Catastrófico">
      <formula>NOT(ISERROR(SEARCH("Catastrófico",J33)))</formula>
    </cfRule>
    <cfRule type="containsText" dxfId="666" priority="1237" operator="containsText" text="Mayor">
      <formula>NOT(ISERROR(SEARCH("Mayor",J33)))</formula>
    </cfRule>
    <cfRule type="containsText" dxfId="665" priority="1238" operator="containsText" text="Moderado">
      <formula>NOT(ISERROR(SEARCH("Moderado",J33)))</formula>
    </cfRule>
    <cfRule type="containsText" dxfId="664" priority="1239" operator="containsText" text="Menor">
      <formula>NOT(ISERROR(SEARCH("Menor",J33)))</formula>
    </cfRule>
    <cfRule type="containsText" dxfId="663" priority="1240" operator="containsText" text="Leve">
      <formula>NOT(ISERROR(SEARCH("Leve",J33)))</formula>
    </cfRule>
  </conditionalFormatting>
  <conditionalFormatting sqref="L33:L34">
    <cfRule type="containsText" dxfId="662" priority="1232" operator="containsText" text="Extremo">
      <formula>NOT(ISERROR(SEARCH("Extremo",L33)))</formula>
    </cfRule>
    <cfRule type="containsText" dxfId="661" priority="1233" operator="containsText" text="Alto">
      <formula>NOT(ISERROR(SEARCH("Alto",L33)))</formula>
    </cfRule>
    <cfRule type="containsText" dxfId="660" priority="1234" operator="containsText" text="Moderado">
      <formula>NOT(ISERROR(SEARCH("Moderado",L33)))</formula>
    </cfRule>
    <cfRule type="containsText" dxfId="659" priority="1235" operator="containsText" text="Bajo">
      <formula>NOT(ISERROR(SEARCH("Bajo",L33)))</formula>
    </cfRule>
  </conditionalFormatting>
  <conditionalFormatting sqref="AE32:AE33">
    <cfRule type="containsText" dxfId="658" priority="1227" operator="containsText" text="Muy Alta">
      <formula>NOT(ISERROR(SEARCH("Muy Alta",AE32)))</formula>
    </cfRule>
    <cfRule type="containsText" dxfId="657" priority="1228" operator="containsText" text="Alta">
      <formula>NOT(ISERROR(SEARCH("Alta",AE32)))</formula>
    </cfRule>
    <cfRule type="containsText" dxfId="656" priority="1229" operator="containsText" text="Media">
      <formula>NOT(ISERROR(SEARCH("Media",AE32)))</formula>
    </cfRule>
    <cfRule type="containsText" dxfId="655" priority="1230" operator="containsText" text="Baja">
      <formula>NOT(ISERROR(SEARCH("Baja",AE32)))</formula>
    </cfRule>
    <cfRule type="containsText" dxfId="654" priority="1231" operator="containsText" text="Muy Baja">
      <formula>NOT(ISERROR(SEARCH("Muy Baja",AE32)))</formula>
    </cfRule>
  </conditionalFormatting>
  <conditionalFormatting sqref="AG32:AG33">
    <cfRule type="containsText" dxfId="653" priority="1222" operator="containsText" text="Catastrófico">
      <formula>NOT(ISERROR(SEARCH("Catastrófico",AG32)))</formula>
    </cfRule>
    <cfRule type="containsText" dxfId="652" priority="1223" operator="containsText" text="Mayor">
      <formula>NOT(ISERROR(SEARCH("Mayor",AG32)))</formula>
    </cfRule>
    <cfRule type="containsText" dxfId="651" priority="1224" operator="containsText" text="Moderado">
      <formula>NOT(ISERROR(SEARCH("Moderado",AG32)))</formula>
    </cfRule>
    <cfRule type="containsText" dxfId="650" priority="1225" operator="containsText" text="Menor">
      <formula>NOT(ISERROR(SEARCH("Menor",AG32)))</formula>
    </cfRule>
    <cfRule type="containsText" dxfId="649" priority="1226" operator="containsText" text="Leve">
      <formula>NOT(ISERROR(SEARCH("Leve",AG32)))</formula>
    </cfRule>
  </conditionalFormatting>
  <conditionalFormatting sqref="AI32:AI33">
    <cfRule type="containsText" dxfId="648" priority="1218" operator="containsText" text="Extremo">
      <formula>NOT(ISERROR(SEARCH("Extremo",AI32)))</formula>
    </cfRule>
    <cfRule type="containsText" dxfId="647" priority="1219" operator="containsText" text="Alto">
      <formula>NOT(ISERROR(SEARCH("Alto",AI32)))</formula>
    </cfRule>
    <cfRule type="containsText" dxfId="646" priority="1220" operator="containsText" text="Moderado">
      <formula>NOT(ISERROR(SEARCH("Moderado",AI32)))</formula>
    </cfRule>
    <cfRule type="containsText" dxfId="645" priority="1221" operator="containsText" text="Bajo">
      <formula>NOT(ISERROR(SEARCH("Bajo",AI32)))</formula>
    </cfRule>
  </conditionalFormatting>
  <conditionalFormatting sqref="H32">
    <cfRule type="containsText" dxfId="644" priority="1213" operator="containsText" text="Muy Alta">
      <formula>NOT(ISERROR(SEARCH("Muy Alta",H32)))</formula>
    </cfRule>
    <cfRule type="containsText" dxfId="643" priority="1214" operator="containsText" text="Alta">
      <formula>NOT(ISERROR(SEARCH("Alta",H32)))</formula>
    </cfRule>
    <cfRule type="containsText" dxfId="642" priority="1215" operator="containsText" text="Media">
      <formula>NOT(ISERROR(SEARCH("Media",H32)))</formula>
    </cfRule>
    <cfRule type="containsText" dxfId="641" priority="1216" operator="containsText" text="Baja">
      <formula>NOT(ISERROR(SEARCH("Baja",H32)))</formula>
    </cfRule>
    <cfRule type="containsText" dxfId="640" priority="1217" operator="containsText" text="Muy Baja">
      <formula>NOT(ISERROR(SEARCH("Muy Baja",H32)))</formula>
    </cfRule>
  </conditionalFormatting>
  <conditionalFormatting sqref="J32">
    <cfRule type="containsText" dxfId="639" priority="1208" operator="containsText" text="Catastrófico">
      <formula>NOT(ISERROR(SEARCH("Catastrófico",J32)))</formula>
    </cfRule>
    <cfRule type="containsText" dxfId="638" priority="1209" operator="containsText" text="Mayor">
      <formula>NOT(ISERROR(SEARCH("Mayor",J32)))</formula>
    </cfRule>
    <cfRule type="containsText" dxfId="637" priority="1210" operator="containsText" text="Moderado">
      <formula>NOT(ISERROR(SEARCH("Moderado",J32)))</formula>
    </cfRule>
    <cfRule type="containsText" dxfId="636" priority="1211" operator="containsText" text="Menor">
      <formula>NOT(ISERROR(SEARCH("Menor",J32)))</formula>
    </cfRule>
    <cfRule type="containsText" dxfId="635" priority="1212" operator="containsText" text="Leve">
      <formula>NOT(ISERROR(SEARCH("Leve",J32)))</formula>
    </cfRule>
  </conditionalFormatting>
  <conditionalFormatting sqref="L32">
    <cfRule type="containsText" dxfId="634" priority="1204" operator="containsText" text="Extremo">
      <formula>NOT(ISERROR(SEARCH("Extremo",L32)))</formula>
    </cfRule>
    <cfRule type="containsText" dxfId="633" priority="1205" operator="containsText" text="Alto">
      <formula>NOT(ISERROR(SEARCH("Alto",L32)))</formula>
    </cfRule>
    <cfRule type="containsText" dxfId="632" priority="1206" operator="containsText" text="Moderado">
      <formula>NOT(ISERROR(SEARCH("Moderado",L32)))</formula>
    </cfRule>
    <cfRule type="containsText" dxfId="631" priority="1207" operator="containsText" text="Bajo">
      <formula>NOT(ISERROR(SEARCH("Bajo",L32)))</formula>
    </cfRule>
  </conditionalFormatting>
  <conditionalFormatting sqref="J35">
    <cfRule type="containsText" dxfId="630" priority="1194" operator="containsText" text="Catastrófico">
      <formula>NOT(ISERROR(SEARCH("Catastrófico",J35)))</formula>
    </cfRule>
    <cfRule type="containsText" dxfId="629" priority="1195" operator="containsText" text="Mayor">
      <formula>NOT(ISERROR(SEARCH("Mayor",J35)))</formula>
    </cfRule>
    <cfRule type="containsText" dxfId="628" priority="1196" operator="containsText" text="Moderado">
      <formula>NOT(ISERROR(SEARCH("Moderado",J35)))</formula>
    </cfRule>
    <cfRule type="containsText" dxfId="627" priority="1197" operator="containsText" text="Menor">
      <formula>NOT(ISERROR(SEARCH("Menor",J35)))</formula>
    </cfRule>
    <cfRule type="containsText" dxfId="626" priority="1198" operator="containsText" text="Leve">
      <formula>NOT(ISERROR(SEARCH("Leve",J35)))</formula>
    </cfRule>
  </conditionalFormatting>
  <conditionalFormatting sqref="L35">
    <cfRule type="containsText" dxfId="625" priority="1190" operator="containsText" text="Extremo">
      <formula>NOT(ISERROR(SEARCH("Extremo",L35)))</formula>
    </cfRule>
    <cfRule type="containsText" dxfId="624" priority="1191" operator="containsText" text="Alto">
      <formula>NOT(ISERROR(SEARCH("Alto",L35)))</formula>
    </cfRule>
    <cfRule type="containsText" dxfId="623" priority="1192" operator="containsText" text="Moderado">
      <formula>NOT(ISERROR(SEARCH("Moderado",L35)))</formula>
    </cfRule>
    <cfRule type="containsText" dxfId="622" priority="1193" operator="containsText" text="Bajo">
      <formula>NOT(ISERROR(SEARCH("Bajo",L35)))</formula>
    </cfRule>
  </conditionalFormatting>
  <conditionalFormatting sqref="AE35">
    <cfRule type="containsText" dxfId="621" priority="1185" operator="containsText" text="Muy Alta">
      <formula>NOT(ISERROR(SEARCH("Muy Alta",AE35)))</formula>
    </cfRule>
    <cfRule type="containsText" dxfId="620" priority="1186" operator="containsText" text="Alta">
      <formula>NOT(ISERROR(SEARCH("Alta",AE35)))</formula>
    </cfRule>
    <cfRule type="containsText" dxfId="619" priority="1187" operator="containsText" text="Media">
      <formula>NOT(ISERROR(SEARCH("Media",AE35)))</formula>
    </cfRule>
    <cfRule type="containsText" dxfId="618" priority="1188" operator="containsText" text="Baja">
      <formula>NOT(ISERROR(SEARCH("Baja",AE35)))</formula>
    </cfRule>
    <cfRule type="containsText" dxfId="617" priority="1189" operator="containsText" text="Muy Baja">
      <formula>NOT(ISERROR(SEARCH("Muy Baja",AE35)))</formula>
    </cfRule>
  </conditionalFormatting>
  <conditionalFormatting sqref="AG35">
    <cfRule type="containsText" dxfId="616" priority="1180" operator="containsText" text="Catastrófico">
      <formula>NOT(ISERROR(SEARCH("Catastrófico",AG35)))</formula>
    </cfRule>
    <cfRule type="containsText" dxfId="615" priority="1181" operator="containsText" text="Mayor">
      <formula>NOT(ISERROR(SEARCH("Mayor",AG35)))</formula>
    </cfRule>
    <cfRule type="containsText" dxfId="614" priority="1182" operator="containsText" text="Moderado">
      <formula>NOT(ISERROR(SEARCH("Moderado",AG35)))</formula>
    </cfRule>
    <cfRule type="containsText" dxfId="613" priority="1183" operator="containsText" text="Menor">
      <formula>NOT(ISERROR(SEARCH("Menor",AG35)))</formula>
    </cfRule>
    <cfRule type="containsText" dxfId="612" priority="1184" operator="containsText" text="Leve">
      <formula>NOT(ISERROR(SEARCH("Leve",AG35)))</formula>
    </cfRule>
  </conditionalFormatting>
  <conditionalFormatting sqref="AE36">
    <cfRule type="containsText" dxfId="611" priority="1171" operator="containsText" text="Muy Alta">
      <formula>NOT(ISERROR(SEARCH("Muy Alta",AE36)))</formula>
    </cfRule>
    <cfRule type="containsText" dxfId="610" priority="1172" operator="containsText" text="Alta">
      <formula>NOT(ISERROR(SEARCH("Alta",AE36)))</formula>
    </cfRule>
    <cfRule type="containsText" dxfId="609" priority="1173" operator="containsText" text="Media">
      <formula>NOT(ISERROR(SEARCH("Media",AE36)))</formula>
    </cfRule>
    <cfRule type="containsText" dxfId="608" priority="1174" operator="containsText" text="Baja">
      <formula>NOT(ISERROR(SEARCH("Baja",AE36)))</formula>
    </cfRule>
    <cfRule type="containsText" dxfId="607" priority="1175" operator="containsText" text="Muy Baja">
      <formula>NOT(ISERROR(SEARCH("Muy Baja",AE36)))</formula>
    </cfRule>
  </conditionalFormatting>
  <conditionalFormatting sqref="AG36">
    <cfRule type="containsText" dxfId="606" priority="1166" operator="containsText" text="Catastrófico">
      <formula>NOT(ISERROR(SEARCH("Catastrófico",AG36)))</formula>
    </cfRule>
    <cfRule type="containsText" dxfId="605" priority="1167" operator="containsText" text="Mayor">
      <formula>NOT(ISERROR(SEARCH("Mayor",AG36)))</formula>
    </cfRule>
    <cfRule type="containsText" dxfId="604" priority="1168" operator="containsText" text="Moderado">
      <formula>NOT(ISERROR(SEARCH("Moderado",AG36)))</formula>
    </cfRule>
    <cfRule type="containsText" dxfId="603" priority="1169" operator="containsText" text="Menor">
      <formula>NOT(ISERROR(SEARCH("Menor",AG36)))</formula>
    </cfRule>
    <cfRule type="containsText" dxfId="602" priority="1170" operator="containsText" text="Leve">
      <formula>NOT(ISERROR(SEARCH("Leve",AG36)))</formula>
    </cfRule>
  </conditionalFormatting>
  <conditionalFormatting sqref="AI36">
    <cfRule type="containsText" dxfId="601" priority="1162" operator="containsText" text="Extremo">
      <formula>NOT(ISERROR(SEARCH("Extremo",AI36)))</formula>
    </cfRule>
    <cfRule type="containsText" dxfId="600" priority="1163" operator="containsText" text="Alto">
      <formula>NOT(ISERROR(SEARCH("Alto",AI36)))</formula>
    </cfRule>
    <cfRule type="containsText" dxfId="599" priority="1164" operator="containsText" text="Moderado">
      <formula>NOT(ISERROR(SEARCH("Moderado",AI36)))</formula>
    </cfRule>
    <cfRule type="containsText" dxfId="598" priority="1165" operator="containsText" text="Bajo">
      <formula>NOT(ISERROR(SEARCH("Bajo",AI36)))</formula>
    </cfRule>
  </conditionalFormatting>
  <conditionalFormatting sqref="H36">
    <cfRule type="containsText" dxfId="597" priority="1157" operator="containsText" text="Muy Alta">
      <formula>NOT(ISERROR(SEARCH("Muy Alta",H36)))</formula>
    </cfRule>
    <cfRule type="containsText" dxfId="596" priority="1158" operator="containsText" text="Alta">
      <formula>NOT(ISERROR(SEARCH("Alta",H36)))</formula>
    </cfRule>
    <cfRule type="containsText" dxfId="595" priority="1159" operator="containsText" text="Media">
      <formula>NOT(ISERROR(SEARCH("Media",H36)))</formula>
    </cfRule>
    <cfRule type="containsText" dxfId="594" priority="1160" operator="containsText" text="Baja">
      <formula>NOT(ISERROR(SEARCH("Baja",H36)))</formula>
    </cfRule>
    <cfRule type="containsText" dxfId="593" priority="1161" operator="containsText" text="Muy Baja">
      <formula>NOT(ISERROR(SEARCH("Muy Baja",H36)))</formula>
    </cfRule>
  </conditionalFormatting>
  <conditionalFormatting sqref="J36">
    <cfRule type="containsText" dxfId="592" priority="1152" operator="containsText" text="Catastrófico">
      <formula>NOT(ISERROR(SEARCH("Catastrófico",J36)))</formula>
    </cfRule>
    <cfRule type="containsText" dxfId="591" priority="1153" operator="containsText" text="Mayor">
      <formula>NOT(ISERROR(SEARCH("Mayor",J36)))</formula>
    </cfRule>
    <cfRule type="containsText" dxfId="590" priority="1154" operator="containsText" text="Moderado">
      <formula>NOT(ISERROR(SEARCH("Moderado",J36)))</formula>
    </cfRule>
    <cfRule type="containsText" dxfId="589" priority="1155" operator="containsText" text="Menor">
      <formula>NOT(ISERROR(SEARCH("Menor",J36)))</formula>
    </cfRule>
    <cfRule type="containsText" dxfId="588" priority="1156" operator="containsText" text="Leve">
      <formula>NOT(ISERROR(SEARCH("Leve",J36)))</formula>
    </cfRule>
  </conditionalFormatting>
  <conditionalFormatting sqref="L36">
    <cfRule type="containsText" dxfId="587" priority="1148" operator="containsText" text="Extremo">
      <formula>NOT(ISERROR(SEARCH("Extremo",L36)))</formula>
    </cfRule>
    <cfRule type="containsText" dxfId="586" priority="1149" operator="containsText" text="Alto">
      <formula>NOT(ISERROR(SEARCH("Alto",L36)))</formula>
    </cfRule>
    <cfRule type="containsText" dxfId="585" priority="1150" operator="containsText" text="Moderado">
      <formula>NOT(ISERROR(SEARCH("Moderado",L36)))</formula>
    </cfRule>
    <cfRule type="containsText" dxfId="584" priority="1151" operator="containsText" text="Bajo">
      <formula>NOT(ISERROR(SEARCH("Bajo",L36)))</formula>
    </cfRule>
  </conditionalFormatting>
  <conditionalFormatting sqref="H39">
    <cfRule type="containsText" dxfId="583" priority="1143" operator="containsText" text="Muy Alta">
      <formula>NOT(ISERROR(SEARCH("Muy Alta",H39)))</formula>
    </cfRule>
    <cfRule type="containsText" dxfId="582" priority="1144" operator="containsText" text="Alta">
      <formula>NOT(ISERROR(SEARCH("Alta",H39)))</formula>
    </cfRule>
    <cfRule type="containsText" dxfId="581" priority="1145" operator="containsText" text="Media">
      <formula>NOT(ISERROR(SEARCH("Media",H39)))</formula>
    </cfRule>
    <cfRule type="containsText" dxfId="580" priority="1146" operator="containsText" text="Baja">
      <formula>NOT(ISERROR(SEARCH("Baja",H39)))</formula>
    </cfRule>
    <cfRule type="containsText" dxfId="579" priority="1147" operator="containsText" text="Muy Baja">
      <formula>NOT(ISERROR(SEARCH("Muy Baja",H39)))</formula>
    </cfRule>
  </conditionalFormatting>
  <conditionalFormatting sqref="J39">
    <cfRule type="containsText" dxfId="578" priority="1138" operator="containsText" text="Catastrófico">
      <formula>NOT(ISERROR(SEARCH("Catastrófico",J39)))</formula>
    </cfRule>
    <cfRule type="containsText" dxfId="577" priority="1139" operator="containsText" text="Mayor">
      <formula>NOT(ISERROR(SEARCH("Mayor",J39)))</formula>
    </cfRule>
    <cfRule type="containsText" dxfId="576" priority="1140" operator="containsText" text="Moderado">
      <formula>NOT(ISERROR(SEARCH("Moderado",J39)))</formula>
    </cfRule>
    <cfRule type="containsText" dxfId="575" priority="1141" operator="containsText" text="Menor">
      <formula>NOT(ISERROR(SEARCH("Menor",J39)))</formula>
    </cfRule>
    <cfRule type="containsText" dxfId="574" priority="1142" operator="containsText" text="Leve">
      <formula>NOT(ISERROR(SEARCH("Leve",J39)))</formula>
    </cfRule>
  </conditionalFormatting>
  <conditionalFormatting sqref="L39">
    <cfRule type="containsText" dxfId="573" priority="1134" operator="containsText" text="Extremo">
      <formula>NOT(ISERROR(SEARCH("Extremo",L39)))</formula>
    </cfRule>
    <cfRule type="containsText" dxfId="572" priority="1135" operator="containsText" text="Alto">
      <formula>NOT(ISERROR(SEARCH("Alto",L39)))</formula>
    </cfRule>
    <cfRule type="containsText" dxfId="571" priority="1136" operator="containsText" text="Moderado">
      <formula>NOT(ISERROR(SEARCH("Moderado",L39)))</formula>
    </cfRule>
    <cfRule type="containsText" dxfId="570" priority="1137" operator="containsText" text="Bajo">
      <formula>NOT(ISERROR(SEARCH("Bajo",L39)))</formula>
    </cfRule>
  </conditionalFormatting>
  <conditionalFormatting sqref="AE39">
    <cfRule type="containsText" dxfId="569" priority="1129" operator="containsText" text="Muy Alta">
      <formula>NOT(ISERROR(SEARCH("Muy Alta",AE39)))</formula>
    </cfRule>
    <cfRule type="containsText" dxfId="568" priority="1130" operator="containsText" text="Alta">
      <formula>NOT(ISERROR(SEARCH("Alta",AE39)))</formula>
    </cfRule>
    <cfRule type="containsText" dxfId="567" priority="1131" operator="containsText" text="Media">
      <formula>NOT(ISERROR(SEARCH("Media",AE39)))</formula>
    </cfRule>
    <cfRule type="containsText" dxfId="566" priority="1132" operator="containsText" text="Baja">
      <formula>NOT(ISERROR(SEARCH("Baja",AE39)))</formula>
    </cfRule>
    <cfRule type="containsText" dxfId="565" priority="1133" operator="containsText" text="Muy Baja">
      <formula>NOT(ISERROR(SEARCH("Muy Baja",AE39)))</formula>
    </cfRule>
  </conditionalFormatting>
  <conditionalFormatting sqref="AG39">
    <cfRule type="containsText" dxfId="564" priority="1124" operator="containsText" text="Catastrófico">
      <formula>NOT(ISERROR(SEARCH("Catastrófico",AG39)))</formula>
    </cfRule>
    <cfRule type="containsText" dxfId="563" priority="1125" operator="containsText" text="Mayor">
      <formula>NOT(ISERROR(SEARCH("Mayor",AG39)))</formula>
    </cfRule>
    <cfRule type="containsText" dxfId="562" priority="1126" operator="containsText" text="Moderado">
      <formula>NOT(ISERROR(SEARCH("Moderado",AG39)))</formula>
    </cfRule>
    <cfRule type="containsText" dxfId="561" priority="1127" operator="containsText" text="Menor">
      <formula>NOT(ISERROR(SEARCH("Menor",AG39)))</formula>
    </cfRule>
    <cfRule type="containsText" dxfId="560" priority="1128" operator="containsText" text="Leve">
      <formula>NOT(ISERROR(SEARCH("Leve",AG39)))</formula>
    </cfRule>
  </conditionalFormatting>
  <conditionalFormatting sqref="AI39">
    <cfRule type="containsText" dxfId="559" priority="1120" operator="containsText" text="Extremo">
      <formula>NOT(ISERROR(SEARCH("Extremo",AI39)))</formula>
    </cfRule>
    <cfRule type="containsText" dxfId="558" priority="1121" operator="containsText" text="Alto">
      <formula>NOT(ISERROR(SEARCH("Alto",AI39)))</formula>
    </cfRule>
    <cfRule type="containsText" dxfId="557" priority="1122" operator="containsText" text="Moderado">
      <formula>NOT(ISERROR(SEARCH("Moderado",AI39)))</formula>
    </cfRule>
    <cfRule type="containsText" dxfId="556" priority="1123" operator="containsText" text="Bajo">
      <formula>NOT(ISERROR(SEARCH("Bajo",AI39)))</formula>
    </cfRule>
  </conditionalFormatting>
  <conditionalFormatting sqref="H42">
    <cfRule type="containsText" dxfId="555" priority="1031" operator="containsText" text="Muy Alta">
      <formula>NOT(ISERROR(SEARCH("Muy Alta",H42)))</formula>
    </cfRule>
    <cfRule type="containsText" dxfId="554" priority="1032" operator="containsText" text="Alta">
      <formula>NOT(ISERROR(SEARCH("Alta",H42)))</formula>
    </cfRule>
    <cfRule type="containsText" dxfId="553" priority="1033" operator="containsText" text="Media">
      <formula>NOT(ISERROR(SEARCH("Media",H42)))</formula>
    </cfRule>
    <cfRule type="containsText" dxfId="552" priority="1034" operator="containsText" text="Baja">
      <formula>NOT(ISERROR(SEARCH("Baja",H42)))</formula>
    </cfRule>
    <cfRule type="containsText" dxfId="551" priority="1035" operator="containsText" text="Muy Baja">
      <formula>NOT(ISERROR(SEARCH("Muy Baja",H42)))</formula>
    </cfRule>
  </conditionalFormatting>
  <conditionalFormatting sqref="J42">
    <cfRule type="containsText" dxfId="550" priority="1026" operator="containsText" text="Catastrófico">
      <formula>NOT(ISERROR(SEARCH("Catastrófico",J42)))</formula>
    </cfRule>
    <cfRule type="containsText" dxfId="549" priority="1027" operator="containsText" text="Mayor">
      <formula>NOT(ISERROR(SEARCH("Mayor",J42)))</formula>
    </cfRule>
    <cfRule type="containsText" dxfId="548" priority="1028" operator="containsText" text="Moderado">
      <formula>NOT(ISERROR(SEARCH("Moderado",J42)))</formula>
    </cfRule>
    <cfRule type="containsText" dxfId="547" priority="1029" operator="containsText" text="Menor">
      <formula>NOT(ISERROR(SEARCH("Menor",J42)))</formula>
    </cfRule>
    <cfRule type="containsText" dxfId="546" priority="1030" operator="containsText" text="Leve">
      <formula>NOT(ISERROR(SEARCH("Leve",J42)))</formula>
    </cfRule>
  </conditionalFormatting>
  <conditionalFormatting sqref="L42">
    <cfRule type="containsText" dxfId="545" priority="1022" operator="containsText" text="Extremo">
      <formula>NOT(ISERROR(SEARCH("Extremo",L42)))</formula>
    </cfRule>
    <cfRule type="containsText" dxfId="544" priority="1023" operator="containsText" text="Alto">
      <formula>NOT(ISERROR(SEARCH("Alto",L42)))</formula>
    </cfRule>
    <cfRule type="containsText" dxfId="543" priority="1024" operator="containsText" text="Moderado">
      <formula>NOT(ISERROR(SEARCH("Moderado",L42)))</formula>
    </cfRule>
    <cfRule type="containsText" dxfId="542" priority="1025" operator="containsText" text="Bajo">
      <formula>NOT(ISERROR(SEARCH("Bajo",L42)))</formula>
    </cfRule>
  </conditionalFormatting>
  <conditionalFormatting sqref="AE42">
    <cfRule type="containsText" dxfId="541" priority="1017" operator="containsText" text="Muy Alta">
      <formula>NOT(ISERROR(SEARCH("Muy Alta",AE42)))</formula>
    </cfRule>
    <cfRule type="containsText" dxfId="540" priority="1018" operator="containsText" text="Alta">
      <formula>NOT(ISERROR(SEARCH("Alta",AE42)))</formula>
    </cfRule>
    <cfRule type="containsText" dxfId="539" priority="1019" operator="containsText" text="Media">
      <formula>NOT(ISERROR(SEARCH("Media",AE42)))</formula>
    </cfRule>
    <cfRule type="containsText" dxfId="538" priority="1020" operator="containsText" text="Baja">
      <formula>NOT(ISERROR(SEARCH("Baja",AE42)))</formula>
    </cfRule>
    <cfRule type="containsText" dxfId="537" priority="1021" operator="containsText" text="Muy Baja">
      <formula>NOT(ISERROR(SEARCH("Muy Baja",AE42)))</formula>
    </cfRule>
  </conditionalFormatting>
  <conditionalFormatting sqref="AG42">
    <cfRule type="containsText" dxfId="536" priority="1012" operator="containsText" text="Catastrófico">
      <formula>NOT(ISERROR(SEARCH("Catastrófico",AG42)))</formula>
    </cfRule>
    <cfRule type="containsText" dxfId="535" priority="1013" operator="containsText" text="Mayor">
      <formula>NOT(ISERROR(SEARCH("Mayor",AG42)))</formula>
    </cfRule>
    <cfRule type="containsText" dxfId="534" priority="1014" operator="containsText" text="Moderado">
      <formula>NOT(ISERROR(SEARCH("Moderado",AG42)))</formula>
    </cfRule>
    <cfRule type="containsText" dxfId="533" priority="1015" operator="containsText" text="Menor">
      <formula>NOT(ISERROR(SEARCH("Menor",AG42)))</formula>
    </cfRule>
    <cfRule type="containsText" dxfId="532" priority="1016" operator="containsText" text="Leve">
      <formula>NOT(ISERROR(SEARCH("Leve",AG42)))</formula>
    </cfRule>
  </conditionalFormatting>
  <conditionalFormatting sqref="AI42">
    <cfRule type="containsText" dxfId="531" priority="1008" operator="containsText" text="Extremo">
      <formula>NOT(ISERROR(SEARCH("Extremo",AI42)))</formula>
    </cfRule>
    <cfRule type="containsText" dxfId="530" priority="1009" operator="containsText" text="Alto">
      <formula>NOT(ISERROR(SEARCH("Alto",AI42)))</formula>
    </cfRule>
    <cfRule type="containsText" dxfId="529" priority="1010" operator="containsText" text="Moderado">
      <formula>NOT(ISERROR(SEARCH("Moderado",AI42)))</formula>
    </cfRule>
    <cfRule type="containsText" dxfId="528" priority="1011" operator="containsText" text="Bajo">
      <formula>NOT(ISERROR(SEARCH("Bajo",AI42)))</formula>
    </cfRule>
  </conditionalFormatting>
  <conditionalFormatting sqref="H46:H47">
    <cfRule type="containsText" dxfId="527" priority="947" operator="containsText" text="Muy Alta">
      <formula>NOT(ISERROR(SEARCH("Muy Alta",H46)))</formula>
    </cfRule>
    <cfRule type="containsText" dxfId="526" priority="948" operator="containsText" text="Alta">
      <formula>NOT(ISERROR(SEARCH("Alta",H46)))</formula>
    </cfRule>
    <cfRule type="containsText" dxfId="525" priority="949" operator="containsText" text="Media">
      <formula>NOT(ISERROR(SEARCH("Media",H46)))</formula>
    </cfRule>
    <cfRule type="containsText" dxfId="524" priority="950" operator="containsText" text="Baja">
      <formula>NOT(ISERROR(SEARCH("Baja",H46)))</formula>
    </cfRule>
    <cfRule type="containsText" dxfId="523" priority="951" operator="containsText" text="Muy Baja">
      <formula>NOT(ISERROR(SEARCH("Muy Baja",H46)))</formula>
    </cfRule>
  </conditionalFormatting>
  <conditionalFormatting sqref="J46:J47">
    <cfRule type="containsText" dxfId="522" priority="942" operator="containsText" text="Catastrófico">
      <formula>NOT(ISERROR(SEARCH("Catastrófico",J46)))</formula>
    </cfRule>
    <cfRule type="containsText" dxfId="521" priority="943" operator="containsText" text="Mayor">
      <formula>NOT(ISERROR(SEARCH("Mayor",J46)))</formula>
    </cfRule>
    <cfRule type="containsText" dxfId="520" priority="944" operator="containsText" text="Moderado">
      <formula>NOT(ISERROR(SEARCH("Moderado",J46)))</formula>
    </cfRule>
    <cfRule type="containsText" dxfId="519" priority="945" operator="containsText" text="Menor">
      <formula>NOT(ISERROR(SEARCH("Menor",J46)))</formula>
    </cfRule>
    <cfRule type="containsText" dxfId="518" priority="946" operator="containsText" text="Leve">
      <formula>NOT(ISERROR(SEARCH("Leve",J46)))</formula>
    </cfRule>
  </conditionalFormatting>
  <conditionalFormatting sqref="L46:L47">
    <cfRule type="containsText" dxfId="517" priority="938" operator="containsText" text="Extremo">
      <formula>NOT(ISERROR(SEARCH("Extremo",L46)))</formula>
    </cfRule>
    <cfRule type="containsText" dxfId="516" priority="939" operator="containsText" text="Alto">
      <formula>NOT(ISERROR(SEARCH("Alto",L46)))</formula>
    </cfRule>
    <cfRule type="containsText" dxfId="515" priority="940" operator="containsText" text="Moderado">
      <formula>NOT(ISERROR(SEARCH("Moderado",L46)))</formula>
    </cfRule>
    <cfRule type="containsText" dxfId="514" priority="941" operator="containsText" text="Bajo">
      <formula>NOT(ISERROR(SEARCH("Bajo",L46)))</formula>
    </cfRule>
  </conditionalFormatting>
  <conditionalFormatting sqref="AE46:AE47">
    <cfRule type="containsText" dxfId="513" priority="933" operator="containsText" text="Muy Alta">
      <formula>NOT(ISERROR(SEARCH("Muy Alta",AE46)))</formula>
    </cfRule>
    <cfRule type="containsText" dxfId="512" priority="934" operator="containsText" text="Alta">
      <formula>NOT(ISERROR(SEARCH("Alta",AE46)))</formula>
    </cfRule>
    <cfRule type="containsText" dxfId="511" priority="935" operator="containsText" text="Media">
      <formula>NOT(ISERROR(SEARCH("Media",AE46)))</formula>
    </cfRule>
    <cfRule type="containsText" dxfId="510" priority="936" operator="containsText" text="Baja">
      <formula>NOT(ISERROR(SEARCH("Baja",AE46)))</formula>
    </cfRule>
    <cfRule type="containsText" dxfId="509" priority="937" operator="containsText" text="Muy Baja">
      <formula>NOT(ISERROR(SEARCH("Muy Baja",AE46)))</formula>
    </cfRule>
  </conditionalFormatting>
  <conditionalFormatting sqref="AG46:AG47">
    <cfRule type="containsText" dxfId="508" priority="928" operator="containsText" text="Catastrófico">
      <formula>NOT(ISERROR(SEARCH("Catastrófico",AG46)))</formula>
    </cfRule>
    <cfRule type="containsText" dxfId="507" priority="929" operator="containsText" text="Mayor">
      <formula>NOT(ISERROR(SEARCH("Mayor",AG46)))</formula>
    </cfRule>
    <cfRule type="containsText" dxfId="506" priority="930" operator="containsText" text="Moderado">
      <formula>NOT(ISERROR(SEARCH("Moderado",AG46)))</formula>
    </cfRule>
    <cfRule type="containsText" dxfId="505" priority="931" operator="containsText" text="Menor">
      <formula>NOT(ISERROR(SEARCH("Menor",AG46)))</formula>
    </cfRule>
    <cfRule type="containsText" dxfId="504" priority="932" operator="containsText" text="Leve">
      <formula>NOT(ISERROR(SEARCH("Leve",AG46)))</formula>
    </cfRule>
  </conditionalFormatting>
  <conditionalFormatting sqref="AI46:AI47">
    <cfRule type="containsText" dxfId="503" priority="924" operator="containsText" text="Extremo">
      <formula>NOT(ISERROR(SEARCH("Extremo",AI46)))</formula>
    </cfRule>
    <cfRule type="containsText" dxfId="502" priority="925" operator="containsText" text="Alto">
      <formula>NOT(ISERROR(SEARCH("Alto",AI46)))</formula>
    </cfRule>
    <cfRule type="containsText" dxfId="501" priority="926" operator="containsText" text="Moderado">
      <formula>NOT(ISERROR(SEARCH("Moderado",AI46)))</formula>
    </cfRule>
    <cfRule type="containsText" dxfId="500" priority="927" operator="containsText" text="Bajo">
      <formula>NOT(ISERROR(SEARCH("Bajo",AI46)))</formula>
    </cfRule>
  </conditionalFormatting>
  <conditionalFormatting sqref="H49">
    <cfRule type="containsText" dxfId="499" priority="919" operator="containsText" text="Muy Alta">
      <formula>NOT(ISERROR(SEARCH("Muy Alta",H49)))</formula>
    </cfRule>
    <cfRule type="containsText" dxfId="498" priority="920" operator="containsText" text="Alta">
      <formula>NOT(ISERROR(SEARCH("Alta",H49)))</formula>
    </cfRule>
    <cfRule type="containsText" dxfId="497" priority="921" operator="containsText" text="Media">
      <formula>NOT(ISERROR(SEARCH("Media",H49)))</formula>
    </cfRule>
    <cfRule type="containsText" dxfId="496" priority="922" operator="containsText" text="Baja">
      <formula>NOT(ISERROR(SEARCH("Baja",H49)))</formula>
    </cfRule>
    <cfRule type="containsText" dxfId="495" priority="923" operator="containsText" text="Muy Baja">
      <formula>NOT(ISERROR(SEARCH("Muy Baja",H49)))</formula>
    </cfRule>
  </conditionalFormatting>
  <conditionalFormatting sqref="J49">
    <cfRule type="containsText" dxfId="494" priority="914" operator="containsText" text="Catastrófico">
      <formula>NOT(ISERROR(SEARCH("Catastrófico",J49)))</formula>
    </cfRule>
    <cfRule type="containsText" dxfId="493" priority="915" operator="containsText" text="Mayor">
      <formula>NOT(ISERROR(SEARCH("Mayor",J49)))</formula>
    </cfRule>
    <cfRule type="containsText" dxfId="492" priority="916" operator="containsText" text="Moderado">
      <formula>NOT(ISERROR(SEARCH("Moderado",J49)))</formula>
    </cfRule>
    <cfRule type="containsText" dxfId="491" priority="917" operator="containsText" text="Menor">
      <formula>NOT(ISERROR(SEARCH("Menor",J49)))</formula>
    </cfRule>
    <cfRule type="containsText" dxfId="490" priority="918" operator="containsText" text="Leve">
      <formula>NOT(ISERROR(SEARCH("Leve",J49)))</formula>
    </cfRule>
  </conditionalFormatting>
  <conditionalFormatting sqref="L49">
    <cfRule type="containsText" dxfId="489" priority="910" operator="containsText" text="Extremo">
      <formula>NOT(ISERROR(SEARCH("Extremo",L49)))</formula>
    </cfRule>
    <cfRule type="containsText" dxfId="488" priority="911" operator="containsText" text="Alto">
      <formula>NOT(ISERROR(SEARCH("Alto",L49)))</formula>
    </cfRule>
    <cfRule type="containsText" dxfId="487" priority="912" operator="containsText" text="Moderado">
      <formula>NOT(ISERROR(SEARCH("Moderado",L49)))</formula>
    </cfRule>
    <cfRule type="containsText" dxfId="486" priority="913" operator="containsText" text="Bajo">
      <formula>NOT(ISERROR(SEARCH("Bajo",L49)))</formula>
    </cfRule>
  </conditionalFormatting>
  <conditionalFormatting sqref="AE49">
    <cfRule type="containsText" dxfId="485" priority="905" operator="containsText" text="Muy Alta">
      <formula>NOT(ISERROR(SEARCH("Muy Alta",AE49)))</formula>
    </cfRule>
    <cfRule type="containsText" dxfId="484" priority="906" operator="containsText" text="Alta">
      <formula>NOT(ISERROR(SEARCH("Alta",AE49)))</formula>
    </cfRule>
    <cfRule type="containsText" dxfId="483" priority="907" operator="containsText" text="Media">
      <formula>NOT(ISERROR(SEARCH("Media",AE49)))</formula>
    </cfRule>
    <cfRule type="containsText" dxfId="482" priority="908" operator="containsText" text="Baja">
      <formula>NOT(ISERROR(SEARCH("Baja",AE49)))</formula>
    </cfRule>
    <cfRule type="containsText" dxfId="481" priority="909" operator="containsText" text="Muy Baja">
      <formula>NOT(ISERROR(SEARCH("Muy Baja",AE49)))</formula>
    </cfRule>
  </conditionalFormatting>
  <conditionalFormatting sqref="AG49">
    <cfRule type="containsText" dxfId="480" priority="900" operator="containsText" text="Catastrófico">
      <formula>NOT(ISERROR(SEARCH("Catastrófico",AG49)))</formula>
    </cfRule>
    <cfRule type="containsText" dxfId="479" priority="901" operator="containsText" text="Mayor">
      <formula>NOT(ISERROR(SEARCH("Mayor",AG49)))</formula>
    </cfRule>
    <cfRule type="containsText" dxfId="478" priority="902" operator="containsText" text="Moderado">
      <formula>NOT(ISERROR(SEARCH("Moderado",AG49)))</formula>
    </cfRule>
    <cfRule type="containsText" dxfId="477" priority="903" operator="containsText" text="Menor">
      <formula>NOT(ISERROR(SEARCH("Menor",AG49)))</formula>
    </cfRule>
    <cfRule type="containsText" dxfId="476" priority="904" operator="containsText" text="Leve">
      <formula>NOT(ISERROR(SEARCH("Leve",AG49)))</formula>
    </cfRule>
  </conditionalFormatting>
  <conditionalFormatting sqref="AI49">
    <cfRule type="containsText" dxfId="475" priority="896" operator="containsText" text="Extremo">
      <formula>NOT(ISERROR(SEARCH("Extremo",AI49)))</formula>
    </cfRule>
    <cfRule type="containsText" dxfId="474" priority="897" operator="containsText" text="Alto">
      <formula>NOT(ISERROR(SEARCH("Alto",AI49)))</formula>
    </cfRule>
    <cfRule type="containsText" dxfId="473" priority="898" operator="containsText" text="Moderado">
      <formula>NOT(ISERROR(SEARCH("Moderado",AI49)))</formula>
    </cfRule>
    <cfRule type="containsText" dxfId="472" priority="899" operator="containsText" text="Bajo">
      <formula>NOT(ISERROR(SEARCH("Bajo",AI49)))</formula>
    </cfRule>
  </conditionalFormatting>
  <conditionalFormatting sqref="AI51">
    <cfRule type="containsText" dxfId="471" priority="840" operator="containsText" text="Extremo">
      <formula>NOT(ISERROR(SEARCH("Extremo",AI51)))</formula>
    </cfRule>
    <cfRule type="containsText" dxfId="470" priority="841" operator="containsText" text="Alto">
      <formula>NOT(ISERROR(SEARCH("Alto",AI51)))</formula>
    </cfRule>
    <cfRule type="containsText" dxfId="469" priority="842" operator="containsText" text="Moderado">
      <formula>NOT(ISERROR(SEARCH("Moderado",AI51)))</formula>
    </cfRule>
    <cfRule type="containsText" dxfId="468" priority="843" operator="containsText" text="Bajo">
      <formula>NOT(ISERROR(SEARCH("Bajo",AI51)))</formula>
    </cfRule>
  </conditionalFormatting>
  <conditionalFormatting sqref="H51">
    <cfRule type="containsText" dxfId="467" priority="863" operator="containsText" text="Muy Alta">
      <formula>NOT(ISERROR(SEARCH("Muy Alta",H51)))</formula>
    </cfRule>
    <cfRule type="containsText" dxfId="466" priority="864" operator="containsText" text="Alta">
      <formula>NOT(ISERROR(SEARCH("Alta",H51)))</formula>
    </cfRule>
    <cfRule type="containsText" dxfId="465" priority="865" operator="containsText" text="Media">
      <formula>NOT(ISERROR(SEARCH("Media",H51)))</formula>
    </cfRule>
    <cfRule type="containsText" dxfId="464" priority="866" operator="containsText" text="Baja">
      <formula>NOT(ISERROR(SEARCH("Baja",H51)))</formula>
    </cfRule>
    <cfRule type="containsText" dxfId="463" priority="867" operator="containsText" text="Muy Baja">
      <formula>NOT(ISERROR(SEARCH("Muy Baja",H51)))</formula>
    </cfRule>
  </conditionalFormatting>
  <conditionalFormatting sqref="J51">
    <cfRule type="containsText" dxfId="462" priority="858" operator="containsText" text="Catastrófico">
      <formula>NOT(ISERROR(SEARCH("Catastrófico",J51)))</formula>
    </cfRule>
    <cfRule type="containsText" dxfId="461" priority="859" operator="containsText" text="Mayor">
      <formula>NOT(ISERROR(SEARCH("Mayor",J51)))</formula>
    </cfRule>
    <cfRule type="containsText" dxfId="460" priority="860" operator="containsText" text="Moderado">
      <formula>NOT(ISERROR(SEARCH("Moderado",J51)))</formula>
    </cfRule>
    <cfRule type="containsText" dxfId="459" priority="861" operator="containsText" text="Menor">
      <formula>NOT(ISERROR(SEARCH("Menor",J51)))</formula>
    </cfRule>
    <cfRule type="containsText" dxfId="458" priority="862" operator="containsText" text="Leve">
      <formula>NOT(ISERROR(SEARCH("Leve",J51)))</formula>
    </cfRule>
  </conditionalFormatting>
  <conditionalFormatting sqref="L51">
    <cfRule type="containsText" dxfId="457" priority="854" operator="containsText" text="Extremo">
      <formula>NOT(ISERROR(SEARCH("Extremo",L51)))</formula>
    </cfRule>
    <cfRule type="containsText" dxfId="456" priority="855" operator="containsText" text="Alto">
      <formula>NOT(ISERROR(SEARCH("Alto",L51)))</formula>
    </cfRule>
    <cfRule type="containsText" dxfId="455" priority="856" operator="containsText" text="Moderado">
      <formula>NOT(ISERROR(SEARCH("Moderado",L51)))</formula>
    </cfRule>
    <cfRule type="containsText" dxfId="454" priority="857" operator="containsText" text="Bajo">
      <formula>NOT(ISERROR(SEARCH("Bajo",L51)))</formula>
    </cfRule>
  </conditionalFormatting>
  <conditionalFormatting sqref="AE51">
    <cfRule type="containsText" dxfId="453" priority="849" operator="containsText" text="Muy Alta">
      <formula>NOT(ISERROR(SEARCH("Muy Alta",AE51)))</formula>
    </cfRule>
    <cfRule type="containsText" dxfId="452" priority="850" operator="containsText" text="Alta">
      <formula>NOT(ISERROR(SEARCH("Alta",AE51)))</formula>
    </cfRule>
    <cfRule type="containsText" dxfId="451" priority="851" operator="containsText" text="Media">
      <formula>NOT(ISERROR(SEARCH("Media",AE51)))</formula>
    </cfRule>
    <cfRule type="containsText" dxfId="450" priority="852" operator="containsText" text="Baja">
      <formula>NOT(ISERROR(SEARCH("Baja",AE51)))</formula>
    </cfRule>
    <cfRule type="containsText" dxfId="449" priority="853" operator="containsText" text="Muy Baja">
      <formula>NOT(ISERROR(SEARCH("Muy Baja",AE51)))</formula>
    </cfRule>
  </conditionalFormatting>
  <conditionalFormatting sqref="AG51">
    <cfRule type="containsText" dxfId="448" priority="844" operator="containsText" text="Catastrófico">
      <formula>NOT(ISERROR(SEARCH("Catastrófico",AG51)))</formula>
    </cfRule>
    <cfRule type="containsText" dxfId="447" priority="845" operator="containsText" text="Mayor">
      <formula>NOT(ISERROR(SEARCH("Mayor",AG51)))</formula>
    </cfRule>
    <cfRule type="containsText" dxfId="446" priority="846" operator="containsText" text="Moderado">
      <formula>NOT(ISERROR(SEARCH("Moderado",AG51)))</formula>
    </cfRule>
    <cfRule type="containsText" dxfId="445" priority="847" operator="containsText" text="Menor">
      <formula>NOT(ISERROR(SEARCH("Menor",AG51)))</formula>
    </cfRule>
    <cfRule type="containsText" dxfId="444" priority="848" operator="containsText" text="Leve">
      <formula>NOT(ISERROR(SEARCH("Leve",AG51)))</formula>
    </cfRule>
  </conditionalFormatting>
  <conditionalFormatting sqref="H52:H53">
    <cfRule type="containsText" dxfId="443" priority="835" operator="containsText" text="Muy Alta">
      <formula>NOT(ISERROR(SEARCH("Muy Alta",H52)))</formula>
    </cfRule>
    <cfRule type="containsText" dxfId="442" priority="836" operator="containsText" text="Alta">
      <formula>NOT(ISERROR(SEARCH("Alta",H52)))</formula>
    </cfRule>
    <cfRule type="containsText" dxfId="441" priority="837" operator="containsText" text="Media">
      <formula>NOT(ISERROR(SEARCH("Media",H52)))</formula>
    </cfRule>
    <cfRule type="containsText" dxfId="440" priority="838" operator="containsText" text="Baja">
      <formula>NOT(ISERROR(SEARCH("Baja",H52)))</formula>
    </cfRule>
    <cfRule type="containsText" dxfId="439" priority="839" operator="containsText" text="Muy Baja">
      <formula>NOT(ISERROR(SEARCH("Muy Baja",H52)))</formula>
    </cfRule>
  </conditionalFormatting>
  <conditionalFormatting sqref="J52:J53">
    <cfRule type="containsText" dxfId="438" priority="830" operator="containsText" text="Catastrófico">
      <formula>NOT(ISERROR(SEARCH("Catastrófico",J52)))</formula>
    </cfRule>
    <cfRule type="containsText" dxfId="437" priority="831" operator="containsText" text="Mayor">
      <formula>NOT(ISERROR(SEARCH("Mayor",J52)))</formula>
    </cfRule>
    <cfRule type="containsText" dxfId="436" priority="832" operator="containsText" text="Moderado">
      <formula>NOT(ISERROR(SEARCH("Moderado",J52)))</formula>
    </cfRule>
    <cfRule type="containsText" dxfId="435" priority="833" operator="containsText" text="Menor">
      <formula>NOT(ISERROR(SEARCH("Menor",J52)))</formula>
    </cfRule>
    <cfRule type="containsText" dxfId="434" priority="834" operator="containsText" text="Leve">
      <formula>NOT(ISERROR(SEARCH("Leve",J52)))</formula>
    </cfRule>
  </conditionalFormatting>
  <conditionalFormatting sqref="L52:L53">
    <cfRule type="containsText" dxfId="433" priority="826" operator="containsText" text="Extremo">
      <formula>NOT(ISERROR(SEARCH("Extremo",L52)))</formula>
    </cfRule>
    <cfRule type="containsText" dxfId="432" priority="827" operator="containsText" text="Alto">
      <formula>NOT(ISERROR(SEARCH("Alto",L52)))</formula>
    </cfRule>
    <cfRule type="containsText" dxfId="431" priority="828" operator="containsText" text="Moderado">
      <formula>NOT(ISERROR(SEARCH("Moderado",L52)))</formula>
    </cfRule>
    <cfRule type="containsText" dxfId="430" priority="829" operator="containsText" text="Bajo">
      <formula>NOT(ISERROR(SEARCH("Bajo",L52)))</formula>
    </cfRule>
  </conditionalFormatting>
  <conditionalFormatting sqref="AE52">
    <cfRule type="containsText" dxfId="429" priority="821" operator="containsText" text="Muy Alta">
      <formula>NOT(ISERROR(SEARCH("Muy Alta",AE52)))</formula>
    </cfRule>
    <cfRule type="containsText" dxfId="428" priority="822" operator="containsText" text="Alta">
      <formula>NOT(ISERROR(SEARCH("Alta",AE52)))</formula>
    </cfRule>
    <cfRule type="containsText" dxfId="427" priority="823" operator="containsText" text="Media">
      <formula>NOT(ISERROR(SEARCH("Media",AE52)))</formula>
    </cfRule>
    <cfRule type="containsText" dxfId="426" priority="824" operator="containsText" text="Baja">
      <formula>NOT(ISERROR(SEARCH("Baja",AE52)))</formula>
    </cfRule>
    <cfRule type="containsText" dxfId="425" priority="825" operator="containsText" text="Muy Baja">
      <formula>NOT(ISERROR(SEARCH("Muy Baja",AE52)))</formula>
    </cfRule>
  </conditionalFormatting>
  <conditionalFormatting sqref="AG52">
    <cfRule type="containsText" dxfId="424" priority="816" operator="containsText" text="Catastrófico">
      <formula>NOT(ISERROR(SEARCH("Catastrófico",AG52)))</formula>
    </cfRule>
    <cfRule type="containsText" dxfId="423" priority="817" operator="containsText" text="Mayor">
      <formula>NOT(ISERROR(SEARCH("Mayor",AG52)))</formula>
    </cfRule>
    <cfRule type="containsText" dxfId="422" priority="818" operator="containsText" text="Moderado">
      <formula>NOT(ISERROR(SEARCH("Moderado",AG52)))</formula>
    </cfRule>
    <cfRule type="containsText" dxfId="421" priority="819" operator="containsText" text="Menor">
      <formula>NOT(ISERROR(SEARCH("Menor",AG52)))</formula>
    </cfRule>
    <cfRule type="containsText" dxfId="420" priority="820" operator="containsText" text="Leve">
      <formula>NOT(ISERROR(SEARCH("Leve",AG52)))</formula>
    </cfRule>
  </conditionalFormatting>
  <conditionalFormatting sqref="AI52">
    <cfRule type="containsText" dxfId="419" priority="812" operator="containsText" text="Extremo">
      <formula>NOT(ISERROR(SEARCH("Extremo",AI52)))</formula>
    </cfRule>
    <cfRule type="containsText" dxfId="418" priority="813" operator="containsText" text="Alto">
      <formula>NOT(ISERROR(SEARCH("Alto",AI52)))</formula>
    </cfRule>
    <cfRule type="containsText" dxfId="417" priority="814" operator="containsText" text="Moderado">
      <formula>NOT(ISERROR(SEARCH("Moderado",AI52)))</formula>
    </cfRule>
    <cfRule type="containsText" dxfId="416" priority="815" operator="containsText" text="Bajo">
      <formula>NOT(ISERROR(SEARCH("Bajo",AI52)))</formula>
    </cfRule>
  </conditionalFormatting>
  <conditionalFormatting sqref="H54">
    <cfRule type="containsText" dxfId="415" priority="807" operator="containsText" text="Muy Alta">
      <formula>NOT(ISERROR(SEARCH("Muy Alta",H54)))</formula>
    </cfRule>
    <cfRule type="containsText" dxfId="414" priority="808" operator="containsText" text="Alta">
      <formula>NOT(ISERROR(SEARCH("Alta",H54)))</formula>
    </cfRule>
    <cfRule type="containsText" dxfId="413" priority="809" operator="containsText" text="Media">
      <formula>NOT(ISERROR(SEARCH("Media",H54)))</formula>
    </cfRule>
    <cfRule type="containsText" dxfId="412" priority="810" operator="containsText" text="Baja">
      <formula>NOT(ISERROR(SEARCH("Baja",H54)))</formula>
    </cfRule>
    <cfRule type="containsText" dxfId="411" priority="811" operator="containsText" text="Muy Baja">
      <formula>NOT(ISERROR(SEARCH("Muy Baja",H54)))</formula>
    </cfRule>
  </conditionalFormatting>
  <conditionalFormatting sqref="J54">
    <cfRule type="containsText" dxfId="410" priority="802" operator="containsText" text="Catastrófico">
      <formula>NOT(ISERROR(SEARCH("Catastrófico",J54)))</formula>
    </cfRule>
    <cfRule type="containsText" dxfId="409" priority="803" operator="containsText" text="Mayor">
      <formula>NOT(ISERROR(SEARCH("Mayor",J54)))</formula>
    </cfRule>
    <cfRule type="containsText" dxfId="408" priority="804" operator="containsText" text="Moderado">
      <formula>NOT(ISERROR(SEARCH("Moderado",J54)))</formula>
    </cfRule>
    <cfRule type="containsText" dxfId="407" priority="805" operator="containsText" text="Menor">
      <formula>NOT(ISERROR(SEARCH("Menor",J54)))</formula>
    </cfRule>
    <cfRule type="containsText" dxfId="406" priority="806" operator="containsText" text="Leve">
      <formula>NOT(ISERROR(SEARCH("Leve",J54)))</formula>
    </cfRule>
  </conditionalFormatting>
  <conditionalFormatting sqref="L54">
    <cfRule type="containsText" dxfId="405" priority="798" operator="containsText" text="Extremo">
      <formula>NOT(ISERROR(SEARCH("Extremo",L54)))</formula>
    </cfRule>
    <cfRule type="containsText" dxfId="404" priority="799" operator="containsText" text="Alto">
      <formula>NOT(ISERROR(SEARCH("Alto",L54)))</formula>
    </cfRule>
    <cfRule type="containsText" dxfId="403" priority="800" operator="containsText" text="Moderado">
      <formula>NOT(ISERROR(SEARCH("Moderado",L54)))</formula>
    </cfRule>
    <cfRule type="containsText" dxfId="402" priority="801" operator="containsText" text="Bajo">
      <formula>NOT(ISERROR(SEARCH("Bajo",L54)))</formula>
    </cfRule>
  </conditionalFormatting>
  <conditionalFormatting sqref="H55:H56">
    <cfRule type="containsText" dxfId="401" priority="723" operator="containsText" text="Muy Alta">
      <formula>NOT(ISERROR(SEARCH("Muy Alta",H55)))</formula>
    </cfRule>
    <cfRule type="containsText" dxfId="400" priority="724" operator="containsText" text="Alta">
      <formula>NOT(ISERROR(SEARCH("Alta",H55)))</formula>
    </cfRule>
    <cfRule type="containsText" dxfId="399" priority="725" operator="containsText" text="Media">
      <formula>NOT(ISERROR(SEARCH("Media",H55)))</formula>
    </cfRule>
    <cfRule type="containsText" dxfId="398" priority="726" operator="containsText" text="Baja">
      <formula>NOT(ISERROR(SEARCH("Baja",H55)))</formula>
    </cfRule>
    <cfRule type="containsText" dxfId="397" priority="727" operator="containsText" text="Muy Baja">
      <formula>NOT(ISERROR(SEARCH("Muy Baja",H55)))</formula>
    </cfRule>
  </conditionalFormatting>
  <conditionalFormatting sqref="J55:J56">
    <cfRule type="containsText" dxfId="396" priority="718" operator="containsText" text="Catastrófico">
      <formula>NOT(ISERROR(SEARCH("Catastrófico",J55)))</formula>
    </cfRule>
    <cfRule type="containsText" dxfId="395" priority="719" operator="containsText" text="Mayor">
      <formula>NOT(ISERROR(SEARCH("Mayor",J55)))</formula>
    </cfRule>
    <cfRule type="containsText" dxfId="394" priority="720" operator="containsText" text="Moderado">
      <formula>NOT(ISERROR(SEARCH("Moderado",J55)))</formula>
    </cfRule>
    <cfRule type="containsText" dxfId="393" priority="721" operator="containsText" text="Menor">
      <formula>NOT(ISERROR(SEARCH("Menor",J55)))</formula>
    </cfRule>
    <cfRule type="containsText" dxfId="392" priority="722" operator="containsText" text="Leve">
      <formula>NOT(ISERROR(SEARCH("Leve",J55)))</formula>
    </cfRule>
  </conditionalFormatting>
  <conditionalFormatting sqref="L55:L56">
    <cfRule type="containsText" dxfId="391" priority="714" operator="containsText" text="Extremo">
      <formula>NOT(ISERROR(SEARCH("Extremo",L55)))</formula>
    </cfRule>
    <cfRule type="containsText" dxfId="390" priority="715" operator="containsText" text="Alto">
      <formula>NOT(ISERROR(SEARCH("Alto",L55)))</formula>
    </cfRule>
    <cfRule type="containsText" dxfId="389" priority="716" operator="containsText" text="Moderado">
      <formula>NOT(ISERROR(SEARCH("Moderado",L55)))</formula>
    </cfRule>
    <cfRule type="containsText" dxfId="388" priority="717" operator="containsText" text="Bajo">
      <formula>NOT(ISERROR(SEARCH("Bajo",L55)))</formula>
    </cfRule>
  </conditionalFormatting>
  <conditionalFormatting sqref="AE55">
    <cfRule type="containsText" dxfId="387" priority="709" operator="containsText" text="Muy Alta">
      <formula>NOT(ISERROR(SEARCH("Muy Alta",AE55)))</formula>
    </cfRule>
    <cfRule type="containsText" dxfId="386" priority="710" operator="containsText" text="Alta">
      <formula>NOT(ISERROR(SEARCH("Alta",AE55)))</formula>
    </cfRule>
    <cfRule type="containsText" dxfId="385" priority="711" operator="containsText" text="Media">
      <formula>NOT(ISERROR(SEARCH("Media",AE55)))</formula>
    </cfRule>
    <cfRule type="containsText" dxfId="384" priority="712" operator="containsText" text="Baja">
      <formula>NOT(ISERROR(SEARCH("Baja",AE55)))</formula>
    </cfRule>
    <cfRule type="containsText" dxfId="383" priority="713" operator="containsText" text="Muy Baja">
      <formula>NOT(ISERROR(SEARCH("Muy Baja",AE55)))</formula>
    </cfRule>
  </conditionalFormatting>
  <conditionalFormatting sqref="AG55">
    <cfRule type="containsText" dxfId="382" priority="704" operator="containsText" text="Catastrófico">
      <formula>NOT(ISERROR(SEARCH("Catastrófico",AG55)))</formula>
    </cfRule>
    <cfRule type="containsText" dxfId="381" priority="705" operator="containsText" text="Mayor">
      <formula>NOT(ISERROR(SEARCH("Mayor",AG55)))</formula>
    </cfRule>
    <cfRule type="containsText" dxfId="380" priority="706" operator="containsText" text="Moderado">
      <formula>NOT(ISERROR(SEARCH("Moderado",AG55)))</formula>
    </cfRule>
    <cfRule type="containsText" dxfId="379" priority="707" operator="containsText" text="Menor">
      <formula>NOT(ISERROR(SEARCH("Menor",AG55)))</formula>
    </cfRule>
    <cfRule type="containsText" dxfId="378" priority="708" operator="containsText" text="Leve">
      <formula>NOT(ISERROR(SEARCH("Leve",AG55)))</formula>
    </cfRule>
  </conditionalFormatting>
  <conditionalFormatting sqref="AI55">
    <cfRule type="containsText" dxfId="377" priority="700" operator="containsText" text="Extremo">
      <formula>NOT(ISERROR(SEARCH("Extremo",AI55)))</formula>
    </cfRule>
    <cfRule type="containsText" dxfId="376" priority="701" operator="containsText" text="Alto">
      <formula>NOT(ISERROR(SEARCH("Alto",AI55)))</formula>
    </cfRule>
    <cfRule type="containsText" dxfId="375" priority="702" operator="containsText" text="Moderado">
      <formula>NOT(ISERROR(SEARCH("Moderado",AI55)))</formula>
    </cfRule>
    <cfRule type="containsText" dxfId="374" priority="703" operator="containsText" text="Bajo">
      <formula>NOT(ISERROR(SEARCH("Bajo",AI55)))</formula>
    </cfRule>
  </conditionalFormatting>
  <conditionalFormatting sqref="AI57:AI58">
    <cfRule type="containsText" dxfId="373" priority="672" operator="containsText" text="Extremo">
      <formula>NOT(ISERROR(SEARCH("Extremo",AI57)))</formula>
    </cfRule>
    <cfRule type="containsText" dxfId="372" priority="673" operator="containsText" text="Alto">
      <formula>NOT(ISERROR(SEARCH("Alto",AI57)))</formula>
    </cfRule>
    <cfRule type="containsText" dxfId="371" priority="674" operator="containsText" text="Moderado">
      <formula>NOT(ISERROR(SEARCH("Moderado",AI57)))</formula>
    </cfRule>
    <cfRule type="containsText" dxfId="370" priority="675" operator="containsText" text="Bajo">
      <formula>NOT(ISERROR(SEARCH("Bajo",AI57)))</formula>
    </cfRule>
  </conditionalFormatting>
  <conditionalFormatting sqref="AI54">
    <cfRule type="containsText" dxfId="369" priority="658" operator="containsText" text="Extremo">
      <formula>NOT(ISERROR(SEARCH("Extremo",AI54)))</formula>
    </cfRule>
    <cfRule type="containsText" dxfId="368" priority="659" operator="containsText" text="Alto">
      <formula>NOT(ISERROR(SEARCH("Alto",AI54)))</formula>
    </cfRule>
    <cfRule type="containsText" dxfId="367" priority="660" operator="containsText" text="Moderado">
      <formula>NOT(ISERROR(SEARCH("Moderado",AI54)))</formula>
    </cfRule>
    <cfRule type="containsText" dxfId="366" priority="661" operator="containsText" text="Bajo">
      <formula>NOT(ISERROR(SEARCH("Bajo",AI54)))</formula>
    </cfRule>
  </conditionalFormatting>
  <conditionalFormatting sqref="H57:H58">
    <cfRule type="containsText" dxfId="365" priority="695" operator="containsText" text="Muy Alta">
      <formula>NOT(ISERROR(SEARCH("Muy Alta",H57)))</formula>
    </cfRule>
    <cfRule type="containsText" dxfId="364" priority="696" operator="containsText" text="Alta">
      <formula>NOT(ISERROR(SEARCH("Alta",H57)))</formula>
    </cfRule>
    <cfRule type="containsText" dxfId="363" priority="697" operator="containsText" text="Media">
      <formula>NOT(ISERROR(SEARCH("Media",H57)))</formula>
    </cfRule>
    <cfRule type="containsText" dxfId="362" priority="698" operator="containsText" text="Baja">
      <formula>NOT(ISERROR(SEARCH("Baja",H57)))</formula>
    </cfRule>
    <cfRule type="containsText" dxfId="361" priority="699" operator="containsText" text="Muy Baja">
      <formula>NOT(ISERROR(SEARCH("Muy Baja",H57)))</formula>
    </cfRule>
  </conditionalFormatting>
  <conditionalFormatting sqref="J57:J58">
    <cfRule type="containsText" dxfId="360" priority="690" operator="containsText" text="Catastrófico">
      <formula>NOT(ISERROR(SEARCH("Catastrófico",J57)))</formula>
    </cfRule>
    <cfRule type="containsText" dxfId="359" priority="691" operator="containsText" text="Mayor">
      <formula>NOT(ISERROR(SEARCH("Mayor",J57)))</formula>
    </cfRule>
    <cfRule type="containsText" dxfId="358" priority="692" operator="containsText" text="Moderado">
      <formula>NOT(ISERROR(SEARCH("Moderado",J57)))</formula>
    </cfRule>
    <cfRule type="containsText" dxfId="357" priority="693" operator="containsText" text="Menor">
      <formula>NOT(ISERROR(SEARCH("Menor",J57)))</formula>
    </cfRule>
    <cfRule type="containsText" dxfId="356" priority="694" operator="containsText" text="Leve">
      <formula>NOT(ISERROR(SEARCH("Leve",J57)))</formula>
    </cfRule>
  </conditionalFormatting>
  <conditionalFormatting sqref="L57:L58">
    <cfRule type="containsText" dxfId="355" priority="686" operator="containsText" text="Extremo">
      <formula>NOT(ISERROR(SEARCH("Extremo",L57)))</formula>
    </cfRule>
    <cfRule type="containsText" dxfId="354" priority="687" operator="containsText" text="Alto">
      <formula>NOT(ISERROR(SEARCH("Alto",L57)))</formula>
    </cfRule>
    <cfRule type="containsText" dxfId="353" priority="688" operator="containsText" text="Moderado">
      <formula>NOT(ISERROR(SEARCH("Moderado",L57)))</formula>
    </cfRule>
    <cfRule type="containsText" dxfId="352" priority="689" operator="containsText" text="Bajo">
      <formula>NOT(ISERROR(SEARCH("Bajo",L57)))</formula>
    </cfRule>
  </conditionalFormatting>
  <conditionalFormatting sqref="AE57:AE58">
    <cfRule type="containsText" dxfId="351" priority="681" operator="containsText" text="Muy Alta">
      <formula>NOT(ISERROR(SEARCH("Muy Alta",AE57)))</formula>
    </cfRule>
    <cfRule type="containsText" dxfId="350" priority="682" operator="containsText" text="Alta">
      <formula>NOT(ISERROR(SEARCH("Alta",AE57)))</formula>
    </cfRule>
    <cfRule type="containsText" dxfId="349" priority="683" operator="containsText" text="Media">
      <formula>NOT(ISERROR(SEARCH("Media",AE57)))</formula>
    </cfRule>
    <cfRule type="containsText" dxfId="348" priority="684" operator="containsText" text="Baja">
      <formula>NOT(ISERROR(SEARCH("Baja",AE57)))</formula>
    </cfRule>
    <cfRule type="containsText" dxfId="347" priority="685" operator="containsText" text="Muy Baja">
      <formula>NOT(ISERROR(SEARCH("Muy Baja",AE57)))</formula>
    </cfRule>
  </conditionalFormatting>
  <conditionalFormatting sqref="AG57:AG58">
    <cfRule type="containsText" dxfId="346" priority="676" operator="containsText" text="Catastrófico">
      <formula>NOT(ISERROR(SEARCH("Catastrófico",AG57)))</formula>
    </cfRule>
    <cfRule type="containsText" dxfId="345" priority="677" operator="containsText" text="Mayor">
      <formula>NOT(ISERROR(SEARCH("Mayor",AG57)))</formula>
    </cfRule>
    <cfRule type="containsText" dxfId="344" priority="678" operator="containsText" text="Moderado">
      <formula>NOT(ISERROR(SEARCH("Moderado",AG57)))</formula>
    </cfRule>
    <cfRule type="containsText" dxfId="343" priority="679" operator="containsText" text="Menor">
      <formula>NOT(ISERROR(SEARCH("Menor",AG57)))</formula>
    </cfRule>
    <cfRule type="containsText" dxfId="342" priority="680" operator="containsText" text="Leve">
      <formula>NOT(ISERROR(SEARCH("Leve",AG57)))</formula>
    </cfRule>
  </conditionalFormatting>
  <conditionalFormatting sqref="AE54">
    <cfRule type="containsText" dxfId="341" priority="667" operator="containsText" text="Muy Alta">
      <formula>NOT(ISERROR(SEARCH("Muy Alta",AE54)))</formula>
    </cfRule>
    <cfRule type="containsText" dxfId="340" priority="668" operator="containsText" text="Alta">
      <formula>NOT(ISERROR(SEARCH("Alta",AE54)))</formula>
    </cfRule>
    <cfRule type="containsText" dxfId="339" priority="669" operator="containsText" text="Media">
      <formula>NOT(ISERROR(SEARCH("Media",AE54)))</formula>
    </cfRule>
    <cfRule type="containsText" dxfId="338" priority="670" operator="containsText" text="Baja">
      <formula>NOT(ISERROR(SEARCH("Baja",AE54)))</formula>
    </cfRule>
    <cfRule type="containsText" dxfId="337" priority="671" operator="containsText" text="Muy Baja">
      <formula>NOT(ISERROR(SEARCH("Muy Baja",AE54)))</formula>
    </cfRule>
  </conditionalFormatting>
  <conditionalFormatting sqref="AG54">
    <cfRule type="containsText" dxfId="336" priority="662" operator="containsText" text="Catastrófico">
      <formula>NOT(ISERROR(SEARCH("Catastrófico",AG54)))</formula>
    </cfRule>
    <cfRule type="containsText" dxfId="335" priority="663" operator="containsText" text="Mayor">
      <formula>NOT(ISERROR(SEARCH("Mayor",AG54)))</formula>
    </cfRule>
    <cfRule type="containsText" dxfId="334" priority="664" operator="containsText" text="Moderado">
      <formula>NOT(ISERROR(SEARCH("Moderado",AG54)))</formula>
    </cfRule>
    <cfRule type="containsText" dxfId="333" priority="665" operator="containsText" text="Menor">
      <formula>NOT(ISERROR(SEARCH("Menor",AG54)))</formula>
    </cfRule>
    <cfRule type="containsText" dxfId="332" priority="666" operator="containsText" text="Leve">
      <formula>NOT(ISERROR(SEARCH("Leve",AG54)))</formula>
    </cfRule>
  </conditionalFormatting>
  <conditionalFormatting sqref="AI59">
    <cfRule type="containsText" dxfId="331" priority="630" operator="containsText" text="Extremo">
      <formula>NOT(ISERROR(SEARCH("Extremo",AI59)))</formula>
    </cfRule>
    <cfRule type="containsText" dxfId="330" priority="631" operator="containsText" text="Alto">
      <formula>NOT(ISERROR(SEARCH("Alto",AI59)))</formula>
    </cfRule>
    <cfRule type="containsText" dxfId="329" priority="632" operator="containsText" text="Moderado">
      <formula>NOT(ISERROR(SEARCH("Moderado",AI59)))</formula>
    </cfRule>
    <cfRule type="containsText" dxfId="328" priority="633" operator="containsText" text="Bajo">
      <formula>NOT(ISERROR(SEARCH("Bajo",AI59)))</formula>
    </cfRule>
  </conditionalFormatting>
  <conditionalFormatting sqref="H59">
    <cfRule type="containsText" dxfId="327" priority="653" operator="containsText" text="Muy Alta">
      <formula>NOT(ISERROR(SEARCH("Muy Alta",H59)))</formula>
    </cfRule>
    <cfRule type="containsText" dxfId="326" priority="654" operator="containsText" text="Alta">
      <formula>NOT(ISERROR(SEARCH("Alta",H59)))</formula>
    </cfRule>
    <cfRule type="containsText" dxfId="325" priority="655" operator="containsText" text="Media">
      <formula>NOT(ISERROR(SEARCH("Media",H59)))</formula>
    </cfRule>
    <cfRule type="containsText" dxfId="324" priority="656" operator="containsText" text="Baja">
      <formula>NOT(ISERROR(SEARCH("Baja",H59)))</formula>
    </cfRule>
    <cfRule type="containsText" dxfId="323" priority="657" operator="containsText" text="Muy Baja">
      <formula>NOT(ISERROR(SEARCH("Muy Baja",H59)))</formula>
    </cfRule>
  </conditionalFormatting>
  <conditionalFormatting sqref="J59">
    <cfRule type="containsText" dxfId="322" priority="648" operator="containsText" text="Catastrófico">
      <formula>NOT(ISERROR(SEARCH("Catastrófico",J59)))</formula>
    </cfRule>
    <cfRule type="containsText" dxfId="321" priority="649" operator="containsText" text="Mayor">
      <formula>NOT(ISERROR(SEARCH("Mayor",J59)))</formula>
    </cfRule>
    <cfRule type="containsText" dxfId="320" priority="650" operator="containsText" text="Moderado">
      <formula>NOT(ISERROR(SEARCH("Moderado",J59)))</formula>
    </cfRule>
    <cfRule type="containsText" dxfId="319" priority="651" operator="containsText" text="Menor">
      <formula>NOT(ISERROR(SEARCH("Menor",J59)))</formula>
    </cfRule>
    <cfRule type="containsText" dxfId="318" priority="652" operator="containsText" text="Leve">
      <formula>NOT(ISERROR(SEARCH("Leve",J59)))</formula>
    </cfRule>
  </conditionalFormatting>
  <conditionalFormatting sqref="L59">
    <cfRule type="containsText" dxfId="317" priority="644" operator="containsText" text="Extremo">
      <formula>NOT(ISERROR(SEARCH("Extremo",L59)))</formula>
    </cfRule>
    <cfRule type="containsText" dxfId="316" priority="645" operator="containsText" text="Alto">
      <formula>NOT(ISERROR(SEARCH("Alto",L59)))</formula>
    </cfRule>
    <cfRule type="containsText" dxfId="315" priority="646" operator="containsText" text="Moderado">
      <formula>NOT(ISERROR(SEARCH("Moderado",L59)))</formula>
    </cfRule>
    <cfRule type="containsText" dxfId="314" priority="647" operator="containsText" text="Bajo">
      <formula>NOT(ISERROR(SEARCH("Bajo",L59)))</formula>
    </cfRule>
  </conditionalFormatting>
  <conditionalFormatting sqref="AE59">
    <cfRule type="containsText" dxfId="313" priority="639" operator="containsText" text="Muy Alta">
      <formula>NOT(ISERROR(SEARCH("Muy Alta",AE59)))</formula>
    </cfRule>
    <cfRule type="containsText" dxfId="312" priority="640" operator="containsText" text="Alta">
      <formula>NOT(ISERROR(SEARCH("Alta",AE59)))</formula>
    </cfRule>
    <cfRule type="containsText" dxfId="311" priority="641" operator="containsText" text="Media">
      <formula>NOT(ISERROR(SEARCH("Media",AE59)))</formula>
    </cfRule>
    <cfRule type="containsText" dxfId="310" priority="642" operator="containsText" text="Baja">
      <formula>NOT(ISERROR(SEARCH("Baja",AE59)))</formula>
    </cfRule>
    <cfRule type="containsText" dxfId="309" priority="643" operator="containsText" text="Muy Baja">
      <formula>NOT(ISERROR(SEARCH("Muy Baja",AE59)))</formula>
    </cfRule>
  </conditionalFormatting>
  <conditionalFormatting sqref="AG59">
    <cfRule type="containsText" dxfId="308" priority="634" operator="containsText" text="Catastrófico">
      <formula>NOT(ISERROR(SEARCH("Catastrófico",AG59)))</formula>
    </cfRule>
    <cfRule type="containsText" dxfId="307" priority="635" operator="containsText" text="Mayor">
      <formula>NOT(ISERROR(SEARCH("Mayor",AG59)))</formula>
    </cfRule>
    <cfRule type="containsText" dxfId="306" priority="636" operator="containsText" text="Moderado">
      <formula>NOT(ISERROR(SEARCH("Moderado",AG59)))</formula>
    </cfRule>
    <cfRule type="containsText" dxfId="305" priority="637" operator="containsText" text="Menor">
      <formula>NOT(ISERROR(SEARCH("Menor",AG59)))</formula>
    </cfRule>
    <cfRule type="containsText" dxfId="304" priority="638" operator="containsText" text="Leve">
      <formula>NOT(ISERROR(SEARCH("Leve",AG59)))</formula>
    </cfRule>
  </conditionalFormatting>
  <conditionalFormatting sqref="AI61">
    <cfRule type="containsText" dxfId="303" priority="602" operator="containsText" text="Extremo">
      <formula>NOT(ISERROR(SEARCH("Extremo",AI61)))</formula>
    </cfRule>
    <cfRule type="containsText" dxfId="302" priority="603" operator="containsText" text="Alto">
      <formula>NOT(ISERROR(SEARCH("Alto",AI61)))</formula>
    </cfRule>
    <cfRule type="containsText" dxfId="301" priority="604" operator="containsText" text="Moderado">
      <formula>NOT(ISERROR(SEARCH("Moderado",AI61)))</formula>
    </cfRule>
    <cfRule type="containsText" dxfId="300" priority="605" operator="containsText" text="Bajo">
      <formula>NOT(ISERROR(SEARCH("Bajo",AI61)))</formula>
    </cfRule>
  </conditionalFormatting>
  <conditionalFormatting sqref="H61:H62">
    <cfRule type="containsText" dxfId="299" priority="625" operator="containsText" text="Muy Alta">
      <formula>NOT(ISERROR(SEARCH("Muy Alta",H61)))</formula>
    </cfRule>
    <cfRule type="containsText" dxfId="298" priority="626" operator="containsText" text="Alta">
      <formula>NOT(ISERROR(SEARCH("Alta",H61)))</formula>
    </cfRule>
    <cfRule type="containsText" dxfId="297" priority="627" operator="containsText" text="Media">
      <formula>NOT(ISERROR(SEARCH("Media",H61)))</formula>
    </cfRule>
    <cfRule type="containsText" dxfId="296" priority="628" operator="containsText" text="Baja">
      <formula>NOT(ISERROR(SEARCH("Baja",H61)))</formula>
    </cfRule>
    <cfRule type="containsText" dxfId="295" priority="629" operator="containsText" text="Muy Baja">
      <formula>NOT(ISERROR(SEARCH("Muy Baja",H61)))</formula>
    </cfRule>
  </conditionalFormatting>
  <conditionalFormatting sqref="J61:J62">
    <cfRule type="containsText" dxfId="294" priority="620" operator="containsText" text="Catastrófico">
      <formula>NOT(ISERROR(SEARCH("Catastrófico",J61)))</formula>
    </cfRule>
    <cfRule type="containsText" dxfId="293" priority="621" operator="containsText" text="Mayor">
      <formula>NOT(ISERROR(SEARCH("Mayor",J61)))</formula>
    </cfRule>
    <cfRule type="containsText" dxfId="292" priority="622" operator="containsText" text="Moderado">
      <formula>NOT(ISERROR(SEARCH("Moderado",J61)))</formula>
    </cfRule>
    <cfRule type="containsText" dxfId="291" priority="623" operator="containsText" text="Menor">
      <formula>NOT(ISERROR(SEARCH("Menor",J61)))</formula>
    </cfRule>
    <cfRule type="containsText" dxfId="290" priority="624" operator="containsText" text="Leve">
      <formula>NOT(ISERROR(SEARCH("Leve",J61)))</formula>
    </cfRule>
  </conditionalFormatting>
  <conditionalFormatting sqref="L61:L62">
    <cfRule type="containsText" dxfId="289" priority="616" operator="containsText" text="Extremo">
      <formula>NOT(ISERROR(SEARCH("Extremo",L61)))</formula>
    </cfRule>
    <cfRule type="containsText" dxfId="288" priority="617" operator="containsText" text="Alto">
      <formula>NOT(ISERROR(SEARCH("Alto",L61)))</formula>
    </cfRule>
    <cfRule type="containsText" dxfId="287" priority="618" operator="containsText" text="Moderado">
      <formula>NOT(ISERROR(SEARCH("Moderado",L61)))</formula>
    </cfRule>
    <cfRule type="containsText" dxfId="286" priority="619" operator="containsText" text="Bajo">
      <formula>NOT(ISERROR(SEARCH("Bajo",L61)))</formula>
    </cfRule>
  </conditionalFormatting>
  <conditionalFormatting sqref="AE61">
    <cfRule type="containsText" dxfId="285" priority="611" operator="containsText" text="Muy Alta">
      <formula>NOT(ISERROR(SEARCH("Muy Alta",AE61)))</formula>
    </cfRule>
    <cfRule type="containsText" dxfId="284" priority="612" operator="containsText" text="Alta">
      <formula>NOT(ISERROR(SEARCH("Alta",AE61)))</formula>
    </cfRule>
    <cfRule type="containsText" dxfId="283" priority="613" operator="containsText" text="Media">
      <formula>NOT(ISERROR(SEARCH("Media",AE61)))</formula>
    </cfRule>
    <cfRule type="containsText" dxfId="282" priority="614" operator="containsText" text="Baja">
      <formula>NOT(ISERROR(SEARCH("Baja",AE61)))</formula>
    </cfRule>
    <cfRule type="containsText" dxfId="281" priority="615" operator="containsText" text="Muy Baja">
      <formula>NOT(ISERROR(SEARCH("Muy Baja",AE61)))</formula>
    </cfRule>
  </conditionalFormatting>
  <conditionalFormatting sqref="AG61">
    <cfRule type="containsText" dxfId="280" priority="606" operator="containsText" text="Catastrófico">
      <formula>NOT(ISERROR(SEARCH("Catastrófico",AG61)))</formula>
    </cfRule>
    <cfRule type="containsText" dxfId="279" priority="607" operator="containsText" text="Mayor">
      <formula>NOT(ISERROR(SEARCH("Mayor",AG61)))</formula>
    </cfRule>
    <cfRule type="containsText" dxfId="278" priority="608" operator="containsText" text="Moderado">
      <formula>NOT(ISERROR(SEARCH("Moderado",AG61)))</formula>
    </cfRule>
    <cfRule type="containsText" dxfId="277" priority="609" operator="containsText" text="Menor">
      <formula>NOT(ISERROR(SEARCH("Menor",AG61)))</formula>
    </cfRule>
    <cfRule type="containsText" dxfId="276" priority="610" operator="containsText" text="Leve">
      <formula>NOT(ISERROR(SEARCH("Leve",AG61)))</formula>
    </cfRule>
  </conditionalFormatting>
  <conditionalFormatting sqref="AI63">
    <cfRule type="containsText" dxfId="275" priority="518" operator="containsText" text="Extremo">
      <formula>NOT(ISERROR(SEARCH("Extremo",AI63)))</formula>
    </cfRule>
    <cfRule type="containsText" dxfId="274" priority="519" operator="containsText" text="Alto">
      <formula>NOT(ISERROR(SEARCH("Alto",AI63)))</formula>
    </cfRule>
    <cfRule type="containsText" dxfId="273" priority="520" operator="containsText" text="Moderado">
      <formula>NOT(ISERROR(SEARCH("Moderado",AI63)))</formula>
    </cfRule>
    <cfRule type="containsText" dxfId="272" priority="521" operator="containsText" text="Bajo">
      <formula>NOT(ISERROR(SEARCH("Bajo",AI63)))</formula>
    </cfRule>
  </conditionalFormatting>
  <conditionalFormatting sqref="H63">
    <cfRule type="containsText" dxfId="271" priority="541" operator="containsText" text="Muy Alta">
      <formula>NOT(ISERROR(SEARCH("Muy Alta",H63)))</formula>
    </cfRule>
    <cfRule type="containsText" dxfId="270" priority="542" operator="containsText" text="Alta">
      <formula>NOT(ISERROR(SEARCH("Alta",H63)))</formula>
    </cfRule>
    <cfRule type="containsText" dxfId="269" priority="543" operator="containsText" text="Media">
      <formula>NOT(ISERROR(SEARCH("Media",H63)))</formula>
    </cfRule>
    <cfRule type="containsText" dxfId="268" priority="544" operator="containsText" text="Baja">
      <formula>NOT(ISERROR(SEARCH("Baja",H63)))</formula>
    </cfRule>
    <cfRule type="containsText" dxfId="267" priority="545" operator="containsText" text="Muy Baja">
      <formula>NOT(ISERROR(SEARCH("Muy Baja",H63)))</formula>
    </cfRule>
  </conditionalFormatting>
  <conditionalFormatting sqref="J63">
    <cfRule type="containsText" dxfId="266" priority="536" operator="containsText" text="Catastrófico">
      <formula>NOT(ISERROR(SEARCH("Catastrófico",J63)))</formula>
    </cfRule>
    <cfRule type="containsText" dxfId="265" priority="537" operator="containsText" text="Mayor">
      <formula>NOT(ISERROR(SEARCH("Mayor",J63)))</formula>
    </cfRule>
    <cfRule type="containsText" dxfId="264" priority="538" operator="containsText" text="Moderado">
      <formula>NOT(ISERROR(SEARCH("Moderado",J63)))</formula>
    </cfRule>
    <cfRule type="containsText" dxfId="263" priority="539" operator="containsText" text="Menor">
      <formula>NOT(ISERROR(SEARCH("Menor",J63)))</formula>
    </cfRule>
    <cfRule type="containsText" dxfId="262" priority="540" operator="containsText" text="Leve">
      <formula>NOT(ISERROR(SEARCH("Leve",J63)))</formula>
    </cfRule>
  </conditionalFormatting>
  <conditionalFormatting sqref="L63">
    <cfRule type="containsText" dxfId="261" priority="532" operator="containsText" text="Extremo">
      <formula>NOT(ISERROR(SEARCH("Extremo",L63)))</formula>
    </cfRule>
    <cfRule type="containsText" dxfId="260" priority="533" operator="containsText" text="Alto">
      <formula>NOT(ISERROR(SEARCH("Alto",L63)))</formula>
    </cfRule>
    <cfRule type="containsText" dxfId="259" priority="534" operator="containsText" text="Moderado">
      <formula>NOT(ISERROR(SEARCH("Moderado",L63)))</formula>
    </cfRule>
    <cfRule type="containsText" dxfId="258" priority="535" operator="containsText" text="Bajo">
      <formula>NOT(ISERROR(SEARCH("Bajo",L63)))</formula>
    </cfRule>
  </conditionalFormatting>
  <conditionalFormatting sqref="AE63">
    <cfRule type="containsText" dxfId="257" priority="527" operator="containsText" text="Muy Alta">
      <formula>NOT(ISERROR(SEARCH("Muy Alta",AE63)))</formula>
    </cfRule>
    <cfRule type="containsText" dxfId="256" priority="528" operator="containsText" text="Alta">
      <formula>NOT(ISERROR(SEARCH("Alta",AE63)))</formula>
    </cfRule>
    <cfRule type="containsText" dxfId="255" priority="529" operator="containsText" text="Media">
      <formula>NOT(ISERROR(SEARCH("Media",AE63)))</formula>
    </cfRule>
    <cfRule type="containsText" dxfId="254" priority="530" operator="containsText" text="Baja">
      <formula>NOT(ISERROR(SEARCH("Baja",AE63)))</formula>
    </cfRule>
    <cfRule type="containsText" dxfId="253" priority="531" operator="containsText" text="Muy Baja">
      <formula>NOT(ISERROR(SEARCH("Muy Baja",AE63)))</formula>
    </cfRule>
  </conditionalFormatting>
  <conditionalFormatting sqref="AG63">
    <cfRule type="containsText" dxfId="252" priority="522" operator="containsText" text="Catastrófico">
      <formula>NOT(ISERROR(SEARCH("Catastrófico",AG63)))</formula>
    </cfRule>
    <cfRule type="containsText" dxfId="251" priority="523" operator="containsText" text="Mayor">
      <formula>NOT(ISERROR(SEARCH("Mayor",AG63)))</formula>
    </cfRule>
    <cfRule type="containsText" dxfId="250" priority="524" operator="containsText" text="Moderado">
      <formula>NOT(ISERROR(SEARCH("Moderado",AG63)))</formula>
    </cfRule>
    <cfRule type="containsText" dxfId="249" priority="525" operator="containsText" text="Menor">
      <formula>NOT(ISERROR(SEARCH("Menor",AG63)))</formula>
    </cfRule>
    <cfRule type="containsText" dxfId="248" priority="526" operator="containsText" text="Leve">
      <formula>NOT(ISERROR(SEARCH("Leve",AG63)))</formula>
    </cfRule>
  </conditionalFormatting>
  <conditionalFormatting sqref="AI65">
    <cfRule type="containsText" dxfId="247" priority="490" operator="containsText" text="Extremo">
      <formula>NOT(ISERROR(SEARCH("Extremo",AI65)))</formula>
    </cfRule>
    <cfRule type="containsText" dxfId="246" priority="491" operator="containsText" text="Alto">
      <formula>NOT(ISERROR(SEARCH("Alto",AI65)))</formula>
    </cfRule>
    <cfRule type="containsText" dxfId="245" priority="492" operator="containsText" text="Moderado">
      <formula>NOT(ISERROR(SEARCH("Moderado",AI65)))</formula>
    </cfRule>
    <cfRule type="containsText" dxfId="244" priority="493" operator="containsText" text="Bajo">
      <formula>NOT(ISERROR(SEARCH("Bajo",AI65)))</formula>
    </cfRule>
  </conditionalFormatting>
  <conditionalFormatting sqref="H65">
    <cfRule type="containsText" dxfId="243" priority="513" operator="containsText" text="Muy Alta">
      <formula>NOT(ISERROR(SEARCH("Muy Alta",H65)))</formula>
    </cfRule>
    <cfRule type="containsText" dxfId="242" priority="514" operator="containsText" text="Alta">
      <formula>NOT(ISERROR(SEARCH("Alta",H65)))</formula>
    </cfRule>
    <cfRule type="containsText" dxfId="241" priority="515" operator="containsText" text="Media">
      <formula>NOT(ISERROR(SEARCH("Media",H65)))</formula>
    </cfRule>
    <cfRule type="containsText" dxfId="240" priority="516" operator="containsText" text="Baja">
      <formula>NOT(ISERROR(SEARCH("Baja",H65)))</formula>
    </cfRule>
    <cfRule type="containsText" dxfId="239" priority="517" operator="containsText" text="Muy Baja">
      <formula>NOT(ISERROR(SEARCH("Muy Baja",H65)))</formula>
    </cfRule>
  </conditionalFormatting>
  <conditionalFormatting sqref="J65">
    <cfRule type="containsText" dxfId="238" priority="508" operator="containsText" text="Catastrófico">
      <formula>NOT(ISERROR(SEARCH("Catastrófico",J65)))</formula>
    </cfRule>
    <cfRule type="containsText" dxfId="237" priority="509" operator="containsText" text="Mayor">
      <formula>NOT(ISERROR(SEARCH("Mayor",J65)))</formula>
    </cfRule>
    <cfRule type="containsText" dxfId="236" priority="510" operator="containsText" text="Moderado">
      <formula>NOT(ISERROR(SEARCH("Moderado",J65)))</formula>
    </cfRule>
    <cfRule type="containsText" dxfId="235" priority="511" operator="containsText" text="Menor">
      <formula>NOT(ISERROR(SEARCH("Menor",J65)))</formula>
    </cfRule>
    <cfRule type="containsText" dxfId="234" priority="512" operator="containsText" text="Leve">
      <formula>NOT(ISERROR(SEARCH("Leve",J65)))</formula>
    </cfRule>
  </conditionalFormatting>
  <conditionalFormatting sqref="L65">
    <cfRule type="containsText" dxfId="233" priority="504" operator="containsText" text="Extremo">
      <formula>NOT(ISERROR(SEARCH("Extremo",L65)))</formula>
    </cfRule>
    <cfRule type="containsText" dxfId="232" priority="505" operator="containsText" text="Alto">
      <formula>NOT(ISERROR(SEARCH("Alto",L65)))</formula>
    </cfRule>
    <cfRule type="containsText" dxfId="231" priority="506" operator="containsText" text="Moderado">
      <formula>NOT(ISERROR(SEARCH("Moderado",L65)))</formula>
    </cfRule>
    <cfRule type="containsText" dxfId="230" priority="507" operator="containsText" text="Bajo">
      <formula>NOT(ISERROR(SEARCH("Bajo",L65)))</formula>
    </cfRule>
  </conditionalFormatting>
  <conditionalFormatting sqref="AE65">
    <cfRule type="containsText" dxfId="229" priority="499" operator="containsText" text="Muy Alta">
      <formula>NOT(ISERROR(SEARCH("Muy Alta",AE65)))</formula>
    </cfRule>
    <cfRule type="containsText" dxfId="228" priority="500" operator="containsText" text="Alta">
      <formula>NOT(ISERROR(SEARCH("Alta",AE65)))</formula>
    </cfRule>
    <cfRule type="containsText" dxfId="227" priority="501" operator="containsText" text="Media">
      <formula>NOT(ISERROR(SEARCH("Media",AE65)))</formula>
    </cfRule>
    <cfRule type="containsText" dxfId="226" priority="502" operator="containsText" text="Baja">
      <formula>NOT(ISERROR(SEARCH("Baja",AE65)))</formula>
    </cfRule>
    <cfRule type="containsText" dxfId="225" priority="503" operator="containsText" text="Muy Baja">
      <formula>NOT(ISERROR(SEARCH("Muy Baja",AE65)))</formula>
    </cfRule>
  </conditionalFormatting>
  <conditionalFormatting sqref="AG65">
    <cfRule type="containsText" dxfId="224" priority="494" operator="containsText" text="Catastrófico">
      <formula>NOT(ISERROR(SEARCH("Catastrófico",AG65)))</formula>
    </cfRule>
    <cfRule type="containsText" dxfId="223" priority="495" operator="containsText" text="Mayor">
      <formula>NOT(ISERROR(SEARCH("Mayor",AG65)))</formula>
    </cfRule>
    <cfRule type="containsText" dxfId="222" priority="496" operator="containsText" text="Moderado">
      <formula>NOT(ISERROR(SEARCH("Moderado",AG65)))</formula>
    </cfRule>
    <cfRule type="containsText" dxfId="221" priority="497" operator="containsText" text="Menor">
      <formula>NOT(ISERROR(SEARCH("Menor",AG65)))</formula>
    </cfRule>
    <cfRule type="containsText" dxfId="220" priority="498" operator="containsText" text="Leve">
      <formula>NOT(ISERROR(SEARCH("Leve",AG65)))</formula>
    </cfRule>
  </conditionalFormatting>
  <conditionalFormatting sqref="AI66">
    <cfRule type="containsText" dxfId="219" priority="378" operator="containsText" text="Extremo">
      <formula>NOT(ISERROR(SEARCH("Extremo",AI66)))</formula>
    </cfRule>
    <cfRule type="containsText" dxfId="218" priority="379" operator="containsText" text="Alto">
      <formula>NOT(ISERROR(SEARCH("Alto",AI66)))</formula>
    </cfRule>
    <cfRule type="containsText" dxfId="217" priority="380" operator="containsText" text="Moderado">
      <formula>NOT(ISERROR(SEARCH("Moderado",AI66)))</formula>
    </cfRule>
    <cfRule type="containsText" dxfId="216" priority="381" operator="containsText" text="Bajo">
      <formula>NOT(ISERROR(SEARCH("Bajo",AI66)))</formula>
    </cfRule>
  </conditionalFormatting>
  <conditionalFormatting sqref="H66">
    <cfRule type="containsText" dxfId="215" priority="401" operator="containsText" text="Muy Alta">
      <formula>NOT(ISERROR(SEARCH("Muy Alta",H66)))</formula>
    </cfRule>
    <cfRule type="containsText" dxfId="214" priority="402" operator="containsText" text="Alta">
      <formula>NOT(ISERROR(SEARCH("Alta",H66)))</formula>
    </cfRule>
    <cfRule type="containsText" dxfId="213" priority="403" operator="containsText" text="Media">
      <formula>NOT(ISERROR(SEARCH("Media",H66)))</formula>
    </cfRule>
    <cfRule type="containsText" dxfId="212" priority="404" operator="containsText" text="Baja">
      <formula>NOT(ISERROR(SEARCH("Baja",H66)))</formula>
    </cfRule>
    <cfRule type="containsText" dxfId="211" priority="405" operator="containsText" text="Muy Baja">
      <formula>NOT(ISERROR(SEARCH("Muy Baja",H66)))</formula>
    </cfRule>
  </conditionalFormatting>
  <conditionalFormatting sqref="J66">
    <cfRule type="containsText" dxfId="210" priority="396" operator="containsText" text="Catastrófico">
      <formula>NOT(ISERROR(SEARCH("Catastrófico",J66)))</formula>
    </cfRule>
    <cfRule type="containsText" dxfId="209" priority="397" operator="containsText" text="Mayor">
      <formula>NOT(ISERROR(SEARCH("Mayor",J66)))</formula>
    </cfRule>
    <cfRule type="containsText" dxfId="208" priority="398" operator="containsText" text="Moderado">
      <formula>NOT(ISERROR(SEARCH("Moderado",J66)))</formula>
    </cfRule>
    <cfRule type="containsText" dxfId="207" priority="399" operator="containsText" text="Menor">
      <formula>NOT(ISERROR(SEARCH("Menor",J66)))</formula>
    </cfRule>
    <cfRule type="containsText" dxfId="206" priority="400" operator="containsText" text="Leve">
      <formula>NOT(ISERROR(SEARCH("Leve",J66)))</formula>
    </cfRule>
  </conditionalFormatting>
  <conditionalFormatting sqref="L66">
    <cfRule type="containsText" dxfId="205" priority="392" operator="containsText" text="Extremo">
      <formula>NOT(ISERROR(SEARCH("Extremo",L66)))</formula>
    </cfRule>
    <cfRule type="containsText" dxfId="204" priority="393" operator="containsText" text="Alto">
      <formula>NOT(ISERROR(SEARCH("Alto",L66)))</formula>
    </cfRule>
    <cfRule type="containsText" dxfId="203" priority="394" operator="containsText" text="Moderado">
      <formula>NOT(ISERROR(SEARCH("Moderado",L66)))</formula>
    </cfRule>
    <cfRule type="containsText" dxfId="202" priority="395" operator="containsText" text="Bajo">
      <formula>NOT(ISERROR(SEARCH("Bajo",L66)))</formula>
    </cfRule>
  </conditionalFormatting>
  <conditionalFormatting sqref="AE66">
    <cfRule type="containsText" dxfId="201" priority="387" operator="containsText" text="Muy Alta">
      <formula>NOT(ISERROR(SEARCH("Muy Alta",AE66)))</formula>
    </cfRule>
    <cfRule type="containsText" dxfId="200" priority="388" operator="containsText" text="Alta">
      <formula>NOT(ISERROR(SEARCH("Alta",AE66)))</formula>
    </cfRule>
    <cfRule type="containsText" dxfId="199" priority="389" operator="containsText" text="Media">
      <formula>NOT(ISERROR(SEARCH("Media",AE66)))</formula>
    </cfRule>
    <cfRule type="containsText" dxfId="198" priority="390" operator="containsText" text="Baja">
      <formula>NOT(ISERROR(SEARCH("Baja",AE66)))</formula>
    </cfRule>
    <cfRule type="containsText" dxfId="197" priority="391" operator="containsText" text="Muy Baja">
      <formula>NOT(ISERROR(SEARCH("Muy Baja",AE66)))</formula>
    </cfRule>
  </conditionalFormatting>
  <conditionalFormatting sqref="AG66">
    <cfRule type="containsText" dxfId="196" priority="382" operator="containsText" text="Catastrófico">
      <formula>NOT(ISERROR(SEARCH("Catastrófico",AG66)))</formula>
    </cfRule>
    <cfRule type="containsText" dxfId="195" priority="383" operator="containsText" text="Mayor">
      <formula>NOT(ISERROR(SEARCH("Mayor",AG66)))</formula>
    </cfRule>
    <cfRule type="containsText" dxfId="194" priority="384" operator="containsText" text="Moderado">
      <formula>NOT(ISERROR(SEARCH("Moderado",AG66)))</formula>
    </cfRule>
    <cfRule type="containsText" dxfId="193" priority="385" operator="containsText" text="Menor">
      <formula>NOT(ISERROR(SEARCH("Menor",AG66)))</formula>
    </cfRule>
    <cfRule type="containsText" dxfId="192" priority="386" operator="containsText" text="Leve">
      <formula>NOT(ISERROR(SEARCH("Leve",AG66)))</formula>
    </cfRule>
  </conditionalFormatting>
  <conditionalFormatting sqref="AI68:AI69">
    <cfRule type="containsText" dxfId="191" priority="322" operator="containsText" text="Extremo">
      <formula>NOT(ISERROR(SEARCH("Extremo",AI68)))</formula>
    </cfRule>
    <cfRule type="containsText" dxfId="190" priority="323" operator="containsText" text="Alto">
      <formula>NOT(ISERROR(SEARCH("Alto",AI68)))</formula>
    </cfRule>
    <cfRule type="containsText" dxfId="189" priority="324" operator="containsText" text="Moderado">
      <formula>NOT(ISERROR(SEARCH("Moderado",AI68)))</formula>
    </cfRule>
    <cfRule type="containsText" dxfId="188" priority="325" operator="containsText" text="Bajo">
      <formula>NOT(ISERROR(SEARCH("Bajo",AI68)))</formula>
    </cfRule>
  </conditionalFormatting>
  <conditionalFormatting sqref="H68:H69">
    <cfRule type="containsText" dxfId="187" priority="345" operator="containsText" text="Muy Alta">
      <formula>NOT(ISERROR(SEARCH("Muy Alta",H68)))</formula>
    </cfRule>
    <cfRule type="containsText" dxfId="186" priority="346" operator="containsText" text="Alta">
      <formula>NOT(ISERROR(SEARCH("Alta",H68)))</formula>
    </cfRule>
    <cfRule type="containsText" dxfId="185" priority="347" operator="containsText" text="Media">
      <formula>NOT(ISERROR(SEARCH("Media",H68)))</formula>
    </cfRule>
    <cfRule type="containsText" dxfId="184" priority="348" operator="containsText" text="Baja">
      <formula>NOT(ISERROR(SEARCH("Baja",H68)))</formula>
    </cfRule>
    <cfRule type="containsText" dxfId="183" priority="349" operator="containsText" text="Muy Baja">
      <formula>NOT(ISERROR(SEARCH("Muy Baja",H68)))</formula>
    </cfRule>
  </conditionalFormatting>
  <conditionalFormatting sqref="J68:J69">
    <cfRule type="containsText" dxfId="182" priority="340" operator="containsText" text="Catastrófico">
      <formula>NOT(ISERROR(SEARCH("Catastrófico",J68)))</formula>
    </cfRule>
    <cfRule type="containsText" dxfId="181" priority="341" operator="containsText" text="Mayor">
      <formula>NOT(ISERROR(SEARCH("Mayor",J68)))</formula>
    </cfRule>
    <cfRule type="containsText" dxfId="180" priority="342" operator="containsText" text="Moderado">
      <formula>NOT(ISERROR(SEARCH("Moderado",J68)))</formula>
    </cfRule>
    <cfRule type="containsText" dxfId="179" priority="343" operator="containsText" text="Menor">
      <formula>NOT(ISERROR(SEARCH("Menor",J68)))</formula>
    </cfRule>
    <cfRule type="containsText" dxfId="178" priority="344" operator="containsText" text="Leve">
      <formula>NOT(ISERROR(SEARCH("Leve",J68)))</formula>
    </cfRule>
  </conditionalFormatting>
  <conditionalFormatting sqref="L68:L69">
    <cfRule type="containsText" dxfId="177" priority="336" operator="containsText" text="Extremo">
      <formula>NOT(ISERROR(SEARCH("Extremo",L68)))</formula>
    </cfRule>
    <cfRule type="containsText" dxfId="176" priority="337" operator="containsText" text="Alto">
      <formula>NOT(ISERROR(SEARCH("Alto",L68)))</formula>
    </cfRule>
    <cfRule type="containsText" dxfId="175" priority="338" operator="containsText" text="Moderado">
      <formula>NOT(ISERROR(SEARCH("Moderado",L68)))</formula>
    </cfRule>
    <cfRule type="containsText" dxfId="174" priority="339" operator="containsText" text="Bajo">
      <formula>NOT(ISERROR(SEARCH("Bajo",L68)))</formula>
    </cfRule>
  </conditionalFormatting>
  <conditionalFormatting sqref="AE68:AE69">
    <cfRule type="containsText" dxfId="173" priority="331" operator="containsText" text="Muy Alta">
      <formula>NOT(ISERROR(SEARCH("Muy Alta",AE68)))</formula>
    </cfRule>
    <cfRule type="containsText" dxfId="172" priority="332" operator="containsText" text="Alta">
      <formula>NOT(ISERROR(SEARCH("Alta",AE68)))</formula>
    </cfRule>
    <cfRule type="containsText" dxfId="171" priority="333" operator="containsText" text="Media">
      <formula>NOT(ISERROR(SEARCH("Media",AE68)))</formula>
    </cfRule>
    <cfRule type="containsText" dxfId="170" priority="334" operator="containsText" text="Baja">
      <formula>NOT(ISERROR(SEARCH("Baja",AE68)))</formula>
    </cfRule>
    <cfRule type="containsText" dxfId="169" priority="335" operator="containsText" text="Muy Baja">
      <formula>NOT(ISERROR(SEARCH("Muy Baja",AE68)))</formula>
    </cfRule>
  </conditionalFormatting>
  <conditionalFormatting sqref="AG68:AG69">
    <cfRule type="containsText" dxfId="168" priority="326" operator="containsText" text="Catastrófico">
      <formula>NOT(ISERROR(SEARCH("Catastrófico",AG68)))</formula>
    </cfRule>
    <cfRule type="containsText" dxfId="167" priority="327" operator="containsText" text="Mayor">
      <formula>NOT(ISERROR(SEARCH("Mayor",AG68)))</formula>
    </cfRule>
    <cfRule type="containsText" dxfId="166" priority="328" operator="containsText" text="Moderado">
      <formula>NOT(ISERROR(SEARCH("Moderado",AG68)))</formula>
    </cfRule>
    <cfRule type="containsText" dxfId="165" priority="329" operator="containsText" text="Menor">
      <formula>NOT(ISERROR(SEARCH("Menor",AG68)))</formula>
    </cfRule>
    <cfRule type="containsText" dxfId="164" priority="330" operator="containsText" text="Leve">
      <formula>NOT(ISERROR(SEARCH("Leve",AG68)))</formula>
    </cfRule>
  </conditionalFormatting>
  <conditionalFormatting sqref="H25">
    <cfRule type="containsText" dxfId="163" priority="195" operator="containsText" text="Muy Alta">
      <formula>NOT(ISERROR(SEARCH("Muy Alta",H25)))</formula>
    </cfRule>
    <cfRule type="containsText" dxfId="162" priority="196" operator="containsText" text="Alta">
      <formula>NOT(ISERROR(SEARCH("Alta",H25)))</formula>
    </cfRule>
    <cfRule type="containsText" dxfId="161" priority="197" operator="containsText" text="Media">
      <formula>NOT(ISERROR(SEARCH("Media",H25)))</formula>
    </cfRule>
    <cfRule type="containsText" dxfId="160" priority="198" operator="containsText" text="Baja">
      <formula>NOT(ISERROR(SEARCH("Baja",H25)))</formula>
    </cfRule>
    <cfRule type="containsText" dxfId="159" priority="199" operator="containsText" text="Muy Baja">
      <formula>NOT(ISERROR(SEARCH("Muy Baja",H25)))</formula>
    </cfRule>
  </conditionalFormatting>
  <conditionalFormatting sqref="J25">
    <cfRule type="containsText" dxfId="158" priority="190" operator="containsText" text="Catastrófico">
      <formula>NOT(ISERROR(SEARCH("Catastrófico",J25)))</formula>
    </cfRule>
    <cfRule type="containsText" dxfId="157" priority="191" operator="containsText" text="Mayor">
      <formula>NOT(ISERROR(SEARCH("Mayor",J25)))</formula>
    </cfRule>
    <cfRule type="containsText" dxfId="156" priority="192" operator="containsText" text="Moderado">
      <formula>NOT(ISERROR(SEARCH("Moderado",J25)))</formula>
    </cfRule>
    <cfRule type="containsText" dxfId="155" priority="193" operator="containsText" text="Menor">
      <formula>NOT(ISERROR(SEARCH("Menor",J25)))</formula>
    </cfRule>
    <cfRule type="containsText" dxfId="154" priority="194" operator="containsText" text="Leve">
      <formula>NOT(ISERROR(SEARCH("Leve",J25)))</formula>
    </cfRule>
  </conditionalFormatting>
  <conditionalFormatting sqref="L25">
    <cfRule type="containsText" dxfId="153" priority="186" operator="containsText" text="Extremo">
      <formula>NOT(ISERROR(SEARCH("Extremo",L25)))</formula>
    </cfRule>
    <cfRule type="containsText" dxfId="152" priority="187" operator="containsText" text="Alto">
      <formula>NOT(ISERROR(SEARCH("Alto",L25)))</formula>
    </cfRule>
    <cfRule type="containsText" dxfId="151" priority="188" operator="containsText" text="Moderado">
      <formula>NOT(ISERROR(SEARCH("Moderado",L25)))</formula>
    </cfRule>
    <cfRule type="containsText" dxfId="150" priority="189" operator="containsText" text="Bajo">
      <formula>NOT(ISERROR(SEARCH("Bajo",L25)))</formula>
    </cfRule>
  </conditionalFormatting>
  <conditionalFormatting sqref="AE25">
    <cfRule type="containsText" dxfId="149" priority="181" operator="containsText" text="Muy Alta">
      <formula>NOT(ISERROR(SEARCH("Muy Alta",AE25)))</formula>
    </cfRule>
    <cfRule type="containsText" dxfId="148" priority="182" operator="containsText" text="Alta">
      <formula>NOT(ISERROR(SEARCH("Alta",AE25)))</formula>
    </cfRule>
    <cfRule type="containsText" dxfId="147" priority="183" operator="containsText" text="Media">
      <formula>NOT(ISERROR(SEARCH("Media",AE25)))</formula>
    </cfRule>
    <cfRule type="containsText" dxfId="146" priority="184" operator="containsText" text="Baja">
      <formula>NOT(ISERROR(SEARCH("Baja",AE25)))</formula>
    </cfRule>
    <cfRule type="containsText" dxfId="145" priority="185" operator="containsText" text="Muy Baja">
      <formula>NOT(ISERROR(SEARCH("Muy Baja",AE25)))</formula>
    </cfRule>
  </conditionalFormatting>
  <conditionalFormatting sqref="J22 J24">
    <cfRule type="containsText" dxfId="144" priority="218" operator="containsText" text="Catastrófico">
      <formula>NOT(ISERROR(SEARCH("Catastrófico",J22)))</formula>
    </cfRule>
    <cfRule type="containsText" dxfId="143" priority="219" operator="containsText" text="Mayor">
      <formula>NOT(ISERROR(SEARCH("Mayor",J22)))</formula>
    </cfRule>
    <cfRule type="containsText" dxfId="142" priority="220" operator="containsText" text="Moderado">
      <formula>NOT(ISERROR(SEARCH("Moderado",J22)))</formula>
    </cfRule>
    <cfRule type="containsText" dxfId="141" priority="221" operator="containsText" text="Menor">
      <formula>NOT(ISERROR(SEARCH("Menor",J22)))</formula>
    </cfRule>
    <cfRule type="containsText" dxfId="140" priority="222" operator="containsText" text="Leve">
      <formula>NOT(ISERROR(SEARCH("Leve",J22)))</formula>
    </cfRule>
  </conditionalFormatting>
  <conditionalFormatting sqref="L22 L24">
    <cfRule type="containsText" dxfId="139" priority="214" operator="containsText" text="Extremo">
      <formula>NOT(ISERROR(SEARCH("Extremo",L22)))</formula>
    </cfRule>
    <cfRule type="containsText" dxfId="138" priority="215" operator="containsText" text="Alto">
      <formula>NOT(ISERROR(SEARCH("Alto",L22)))</formula>
    </cfRule>
    <cfRule type="containsText" dxfId="137" priority="216" operator="containsText" text="Moderado">
      <formula>NOT(ISERROR(SEARCH("Moderado",L22)))</formula>
    </cfRule>
    <cfRule type="containsText" dxfId="136" priority="217" operator="containsText" text="Bajo">
      <formula>NOT(ISERROR(SEARCH("Bajo",L22)))</formula>
    </cfRule>
  </conditionalFormatting>
  <conditionalFormatting sqref="AE22">
    <cfRule type="containsText" dxfId="135" priority="209" operator="containsText" text="Muy Alta">
      <formula>NOT(ISERROR(SEARCH("Muy Alta",AE22)))</formula>
    </cfRule>
    <cfRule type="containsText" dxfId="134" priority="210" operator="containsText" text="Alta">
      <formula>NOT(ISERROR(SEARCH("Alta",AE22)))</formula>
    </cfRule>
    <cfRule type="containsText" dxfId="133" priority="211" operator="containsText" text="Media">
      <formula>NOT(ISERROR(SEARCH("Media",AE22)))</formula>
    </cfRule>
    <cfRule type="containsText" dxfId="132" priority="212" operator="containsText" text="Baja">
      <formula>NOT(ISERROR(SEARCH("Baja",AE22)))</formula>
    </cfRule>
    <cfRule type="containsText" dxfId="131" priority="213" operator="containsText" text="Muy Baja">
      <formula>NOT(ISERROR(SEARCH("Muy Baja",AE22)))</formula>
    </cfRule>
  </conditionalFormatting>
  <conditionalFormatting sqref="AG22 AG25">
    <cfRule type="containsText" dxfId="130" priority="204" operator="containsText" text="Catastrófico">
      <formula>NOT(ISERROR(SEARCH("Catastrófico",AG22)))</formula>
    </cfRule>
    <cfRule type="containsText" dxfId="129" priority="205" operator="containsText" text="Mayor">
      <formula>NOT(ISERROR(SEARCH("Mayor",AG22)))</formula>
    </cfRule>
    <cfRule type="containsText" dxfId="128" priority="206" operator="containsText" text="Moderado">
      <formula>NOT(ISERROR(SEARCH("Moderado",AG22)))</formula>
    </cfRule>
    <cfRule type="containsText" dxfId="127" priority="207" operator="containsText" text="Menor">
      <formula>NOT(ISERROR(SEARCH("Menor",AG22)))</formula>
    </cfRule>
    <cfRule type="containsText" dxfId="126" priority="208" operator="containsText" text="Leve">
      <formula>NOT(ISERROR(SEARCH("Leve",AG22)))</formula>
    </cfRule>
  </conditionalFormatting>
  <conditionalFormatting sqref="AI22 AI25">
    <cfRule type="containsText" dxfId="125" priority="200" operator="containsText" text="Extremo">
      <formula>NOT(ISERROR(SEARCH("Extremo",AI22)))</formula>
    </cfRule>
    <cfRule type="containsText" dxfId="124" priority="201" operator="containsText" text="Alto">
      <formula>NOT(ISERROR(SEARCH("Alto",AI22)))</formula>
    </cfRule>
    <cfRule type="containsText" dxfId="123" priority="202" operator="containsText" text="Moderado">
      <formula>NOT(ISERROR(SEARCH("Moderado",AI22)))</formula>
    </cfRule>
    <cfRule type="containsText" dxfId="122" priority="203" operator="containsText" text="Bajo">
      <formula>NOT(ISERROR(SEARCH("Bajo",AI22)))</formula>
    </cfRule>
  </conditionalFormatting>
  <conditionalFormatting sqref="H15">
    <cfRule type="containsText" dxfId="121" priority="148" operator="containsText" text="Muy Alta">
      <formula>NOT(ISERROR(SEARCH("Muy Alta",H15)))</formula>
    </cfRule>
    <cfRule type="containsText" dxfId="120" priority="149" operator="containsText" text="Alta">
      <formula>NOT(ISERROR(SEARCH("Alta",H15)))</formula>
    </cfRule>
    <cfRule type="containsText" dxfId="119" priority="150" operator="containsText" text="Media">
      <formula>NOT(ISERROR(SEARCH("Media",H15)))</formula>
    </cfRule>
    <cfRule type="containsText" dxfId="118" priority="151" operator="containsText" text="Baja">
      <formula>NOT(ISERROR(SEARCH("Baja",H15)))</formula>
    </cfRule>
    <cfRule type="containsText" dxfId="117" priority="152" operator="containsText" text="Muy Baja">
      <formula>NOT(ISERROR(SEARCH("Muy Baja",H15)))</formula>
    </cfRule>
  </conditionalFormatting>
  <conditionalFormatting sqref="H33">
    <cfRule type="containsText" dxfId="116" priority="123" operator="containsText" text="Muy Alta">
      <formula>NOT(ISERROR(SEARCH("Muy Alta",H33)))</formula>
    </cfRule>
    <cfRule type="containsText" dxfId="115" priority="124" operator="containsText" text="Alta">
      <formula>NOT(ISERROR(SEARCH("Alta",H33)))</formula>
    </cfRule>
    <cfRule type="containsText" dxfId="114" priority="125" operator="containsText" text="Media">
      <formula>NOT(ISERROR(SEARCH("Media",H33)))</formula>
    </cfRule>
    <cfRule type="containsText" dxfId="113" priority="126" operator="containsText" text="Baja">
      <formula>NOT(ISERROR(SEARCH("Baja",H33)))</formula>
    </cfRule>
    <cfRule type="containsText" dxfId="112" priority="127" operator="containsText" text="Muy Baja">
      <formula>NOT(ISERROR(SEARCH("Muy Baja",H33)))</formula>
    </cfRule>
  </conditionalFormatting>
  <conditionalFormatting sqref="H22 H24">
    <cfRule type="containsText" dxfId="111" priority="138" operator="containsText" text="Muy Alta">
      <formula>NOT(ISERROR(SEARCH("Muy Alta",H22)))</formula>
    </cfRule>
    <cfRule type="containsText" dxfId="110" priority="139" operator="containsText" text="Alta">
      <formula>NOT(ISERROR(SEARCH("Alta",H22)))</formula>
    </cfRule>
    <cfRule type="containsText" dxfId="109" priority="140" operator="containsText" text="Media">
      <formula>NOT(ISERROR(SEARCH("Media",H22)))</formula>
    </cfRule>
    <cfRule type="containsText" dxfId="108" priority="141" operator="containsText" text="Baja">
      <formula>NOT(ISERROR(SEARCH("Baja",H22)))</formula>
    </cfRule>
    <cfRule type="containsText" dxfId="107" priority="142" operator="containsText" text="Muy Baja">
      <formula>NOT(ISERROR(SEARCH("Muy Baja",H22)))</formula>
    </cfRule>
  </conditionalFormatting>
  <conditionalFormatting sqref="H28">
    <cfRule type="containsText" dxfId="106" priority="133" operator="containsText" text="Muy Alta">
      <formula>NOT(ISERROR(SEARCH("Muy Alta",H28)))</formula>
    </cfRule>
    <cfRule type="containsText" dxfId="105" priority="134" operator="containsText" text="Alta">
      <formula>NOT(ISERROR(SEARCH("Alta",H28)))</formula>
    </cfRule>
    <cfRule type="containsText" dxfId="104" priority="135" operator="containsText" text="Media">
      <formula>NOT(ISERROR(SEARCH("Media",H28)))</formula>
    </cfRule>
    <cfRule type="containsText" dxfId="103" priority="136" operator="containsText" text="Baja">
      <formula>NOT(ISERROR(SEARCH("Baja",H28)))</formula>
    </cfRule>
    <cfRule type="containsText" dxfId="102" priority="137" operator="containsText" text="Muy Baja">
      <formula>NOT(ISERROR(SEARCH("Muy Baja",H28)))</formula>
    </cfRule>
  </conditionalFormatting>
  <conditionalFormatting sqref="H30">
    <cfRule type="containsText" dxfId="101" priority="128" operator="containsText" text="Muy Alta">
      <formula>NOT(ISERROR(SEARCH("Muy Alta",H30)))</formula>
    </cfRule>
    <cfRule type="containsText" dxfId="100" priority="129" operator="containsText" text="Alta">
      <formula>NOT(ISERROR(SEARCH("Alta",H30)))</formula>
    </cfRule>
    <cfRule type="containsText" dxfId="99" priority="130" operator="containsText" text="Media">
      <formula>NOT(ISERROR(SEARCH("Media",H30)))</formula>
    </cfRule>
    <cfRule type="containsText" dxfId="98" priority="131" operator="containsText" text="Baja">
      <formula>NOT(ISERROR(SEARCH("Baja",H30)))</formula>
    </cfRule>
    <cfRule type="containsText" dxfId="97" priority="132" operator="containsText" text="Muy Baja">
      <formula>NOT(ISERROR(SEARCH("Muy Baja",H30)))</formula>
    </cfRule>
  </conditionalFormatting>
  <conditionalFormatting sqref="H35">
    <cfRule type="containsText" dxfId="96" priority="118" operator="containsText" text="Muy Alta">
      <formula>NOT(ISERROR(SEARCH("Muy Alta",H35)))</formula>
    </cfRule>
    <cfRule type="containsText" dxfId="95" priority="119" operator="containsText" text="Alta">
      <formula>NOT(ISERROR(SEARCH("Alta",H35)))</formula>
    </cfRule>
    <cfRule type="containsText" dxfId="94" priority="120" operator="containsText" text="Media">
      <formula>NOT(ISERROR(SEARCH("Media",H35)))</formula>
    </cfRule>
    <cfRule type="containsText" dxfId="93" priority="121" operator="containsText" text="Baja">
      <formula>NOT(ISERROR(SEARCH("Baja",H35)))</formula>
    </cfRule>
    <cfRule type="containsText" dxfId="92" priority="122" operator="containsText" text="Muy Baja">
      <formula>NOT(ISERROR(SEARCH("Muy Baja",H35)))</formula>
    </cfRule>
  </conditionalFormatting>
  <conditionalFormatting sqref="AE24">
    <cfRule type="containsText" dxfId="91" priority="108" operator="containsText" text="Muy Alta">
      <formula>NOT(ISERROR(SEARCH("Muy Alta",AE24)))</formula>
    </cfRule>
    <cfRule type="containsText" dxfId="90" priority="109" operator="containsText" text="Alta">
      <formula>NOT(ISERROR(SEARCH("Alta",AE24)))</formula>
    </cfRule>
    <cfRule type="containsText" dxfId="89" priority="110" operator="containsText" text="Media">
      <formula>NOT(ISERROR(SEARCH("Media",AE24)))</formula>
    </cfRule>
    <cfRule type="containsText" dxfId="88" priority="111" operator="containsText" text="Baja">
      <formula>NOT(ISERROR(SEARCH("Baja",AE24)))</formula>
    </cfRule>
    <cfRule type="containsText" dxfId="87" priority="112" operator="containsText" text="Muy Baja">
      <formula>NOT(ISERROR(SEARCH("Muy Baja",AE24)))</formula>
    </cfRule>
  </conditionalFormatting>
  <conditionalFormatting sqref="AG24">
    <cfRule type="containsText" dxfId="86" priority="103" operator="containsText" text="Catastrófico">
      <formula>NOT(ISERROR(SEARCH("Catastrófico",AG24)))</formula>
    </cfRule>
    <cfRule type="containsText" dxfId="85" priority="104" operator="containsText" text="Mayor">
      <formula>NOT(ISERROR(SEARCH("Mayor",AG24)))</formula>
    </cfRule>
    <cfRule type="containsText" dxfId="84" priority="105" operator="containsText" text="Moderado">
      <formula>NOT(ISERROR(SEARCH("Moderado",AG24)))</formula>
    </cfRule>
    <cfRule type="containsText" dxfId="83" priority="106" operator="containsText" text="Menor">
      <formula>NOT(ISERROR(SEARCH("Menor",AG24)))</formula>
    </cfRule>
    <cfRule type="containsText" dxfId="82" priority="107" operator="containsText" text="Leve">
      <formula>NOT(ISERROR(SEARCH("Leve",AG24)))</formula>
    </cfRule>
  </conditionalFormatting>
  <conditionalFormatting sqref="AI24">
    <cfRule type="containsText" dxfId="81" priority="99" operator="containsText" text="Extremo">
      <formula>NOT(ISERROR(SEARCH("Extremo",AI24)))</formula>
    </cfRule>
    <cfRule type="containsText" dxfId="80" priority="100" operator="containsText" text="Alto">
      <formula>NOT(ISERROR(SEARCH("Alto",AI24)))</formula>
    </cfRule>
    <cfRule type="containsText" dxfId="79" priority="101" operator="containsText" text="Moderado">
      <formula>NOT(ISERROR(SEARCH("Moderado",AI24)))</formula>
    </cfRule>
    <cfRule type="containsText" dxfId="78" priority="102" operator="containsText" text="Bajo">
      <formula>NOT(ISERROR(SEARCH("Bajo",AI24)))</formula>
    </cfRule>
  </conditionalFormatting>
  <conditionalFormatting sqref="AI62">
    <cfRule type="containsText" dxfId="77" priority="57" operator="containsText" text="Extremo">
      <formula>NOT(ISERROR(SEARCH("Extremo",AI62)))</formula>
    </cfRule>
    <cfRule type="containsText" dxfId="76" priority="58" operator="containsText" text="Alto">
      <formula>NOT(ISERROR(SEARCH("Alto",AI62)))</formula>
    </cfRule>
    <cfRule type="containsText" dxfId="75" priority="59" operator="containsText" text="Moderado">
      <formula>NOT(ISERROR(SEARCH("Moderado",AI62)))</formula>
    </cfRule>
    <cfRule type="containsText" dxfId="74" priority="60" operator="containsText" text="Bajo">
      <formula>NOT(ISERROR(SEARCH("Bajo",AI62)))</formula>
    </cfRule>
  </conditionalFormatting>
  <conditionalFormatting sqref="AE53">
    <cfRule type="containsText" dxfId="73" priority="94" operator="containsText" text="Muy Alta">
      <formula>NOT(ISERROR(SEARCH("Muy Alta",AE53)))</formula>
    </cfRule>
    <cfRule type="containsText" dxfId="72" priority="95" operator="containsText" text="Alta">
      <formula>NOT(ISERROR(SEARCH("Alta",AE53)))</formula>
    </cfRule>
    <cfRule type="containsText" dxfId="71" priority="96" operator="containsText" text="Media">
      <formula>NOT(ISERROR(SEARCH("Media",AE53)))</formula>
    </cfRule>
    <cfRule type="containsText" dxfId="70" priority="97" operator="containsText" text="Baja">
      <formula>NOT(ISERROR(SEARCH("Baja",AE53)))</formula>
    </cfRule>
    <cfRule type="containsText" dxfId="69" priority="98" operator="containsText" text="Muy Baja">
      <formula>NOT(ISERROR(SEARCH("Muy Baja",AE53)))</formula>
    </cfRule>
  </conditionalFormatting>
  <conditionalFormatting sqref="AG53">
    <cfRule type="containsText" dxfId="68" priority="89" operator="containsText" text="Catastrófico">
      <formula>NOT(ISERROR(SEARCH("Catastrófico",AG53)))</formula>
    </cfRule>
    <cfRule type="containsText" dxfId="67" priority="90" operator="containsText" text="Mayor">
      <formula>NOT(ISERROR(SEARCH("Mayor",AG53)))</formula>
    </cfRule>
    <cfRule type="containsText" dxfId="66" priority="91" operator="containsText" text="Moderado">
      <formula>NOT(ISERROR(SEARCH("Moderado",AG53)))</formula>
    </cfRule>
    <cfRule type="containsText" dxfId="65" priority="92" operator="containsText" text="Menor">
      <formula>NOT(ISERROR(SEARCH("Menor",AG53)))</formula>
    </cfRule>
    <cfRule type="containsText" dxfId="64" priority="93" operator="containsText" text="Leve">
      <formula>NOT(ISERROR(SEARCH("Leve",AG53)))</formula>
    </cfRule>
  </conditionalFormatting>
  <conditionalFormatting sqref="AI53">
    <cfRule type="containsText" dxfId="63" priority="85" operator="containsText" text="Extremo">
      <formula>NOT(ISERROR(SEARCH("Extremo",AI53)))</formula>
    </cfRule>
    <cfRule type="containsText" dxfId="62" priority="86" operator="containsText" text="Alto">
      <formula>NOT(ISERROR(SEARCH("Alto",AI53)))</formula>
    </cfRule>
    <cfRule type="containsText" dxfId="61" priority="87" operator="containsText" text="Moderado">
      <formula>NOT(ISERROR(SEARCH("Moderado",AI53)))</formula>
    </cfRule>
    <cfRule type="containsText" dxfId="60" priority="88" operator="containsText" text="Bajo">
      <formula>NOT(ISERROR(SEARCH("Bajo",AI53)))</formula>
    </cfRule>
  </conditionalFormatting>
  <conditionalFormatting sqref="AE56">
    <cfRule type="containsText" dxfId="59" priority="80" operator="containsText" text="Muy Alta">
      <formula>NOT(ISERROR(SEARCH("Muy Alta",AE56)))</formula>
    </cfRule>
    <cfRule type="containsText" dxfId="58" priority="81" operator="containsText" text="Alta">
      <formula>NOT(ISERROR(SEARCH("Alta",AE56)))</formula>
    </cfRule>
    <cfRule type="containsText" dxfId="57" priority="82" operator="containsText" text="Media">
      <formula>NOT(ISERROR(SEARCH("Media",AE56)))</formula>
    </cfRule>
    <cfRule type="containsText" dxfId="56" priority="83" operator="containsText" text="Baja">
      <formula>NOT(ISERROR(SEARCH("Baja",AE56)))</formula>
    </cfRule>
    <cfRule type="containsText" dxfId="55" priority="84" operator="containsText" text="Muy Baja">
      <formula>NOT(ISERROR(SEARCH("Muy Baja",AE56)))</formula>
    </cfRule>
  </conditionalFormatting>
  <conditionalFormatting sqref="AG56">
    <cfRule type="containsText" dxfId="54" priority="75" operator="containsText" text="Catastrófico">
      <formula>NOT(ISERROR(SEARCH("Catastrófico",AG56)))</formula>
    </cfRule>
    <cfRule type="containsText" dxfId="53" priority="76" operator="containsText" text="Mayor">
      <formula>NOT(ISERROR(SEARCH("Mayor",AG56)))</formula>
    </cfRule>
    <cfRule type="containsText" dxfId="52" priority="77" operator="containsText" text="Moderado">
      <formula>NOT(ISERROR(SEARCH("Moderado",AG56)))</formula>
    </cfRule>
    <cfRule type="containsText" dxfId="51" priority="78" operator="containsText" text="Menor">
      <formula>NOT(ISERROR(SEARCH("Menor",AG56)))</formula>
    </cfRule>
    <cfRule type="containsText" dxfId="50" priority="79" operator="containsText" text="Leve">
      <formula>NOT(ISERROR(SEARCH("Leve",AG56)))</formula>
    </cfRule>
  </conditionalFormatting>
  <conditionalFormatting sqref="AI56">
    <cfRule type="containsText" dxfId="49" priority="71" operator="containsText" text="Extremo">
      <formula>NOT(ISERROR(SEARCH("Extremo",AI56)))</formula>
    </cfRule>
    <cfRule type="containsText" dxfId="48" priority="72" operator="containsText" text="Alto">
      <formula>NOT(ISERROR(SEARCH("Alto",AI56)))</formula>
    </cfRule>
    <cfRule type="containsText" dxfId="47" priority="73" operator="containsText" text="Moderado">
      <formula>NOT(ISERROR(SEARCH("Moderado",AI56)))</formula>
    </cfRule>
    <cfRule type="containsText" dxfId="46" priority="74" operator="containsText" text="Bajo">
      <formula>NOT(ISERROR(SEARCH("Bajo",AI56)))</formula>
    </cfRule>
  </conditionalFormatting>
  <conditionalFormatting sqref="AE62">
    <cfRule type="containsText" dxfId="45" priority="66" operator="containsText" text="Muy Alta">
      <formula>NOT(ISERROR(SEARCH("Muy Alta",AE62)))</formula>
    </cfRule>
    <cfRule type="containsText" dxfId="44" priority="67" operator="containsText" text="Alta">
      <formula>NOT(ISERROR(SEARCH("Alta",AE62)))</formula>
    </cfRule>
    <cfRule type="containsText" dxfId="43" priority="68" operator="containsText" text="Media">
      <formula>NOT(ISERROR(SEARCH("Media",AE62)))</formula>
    </cfRule>
    <cfRule type="containsText" dxfId="42" priority="69" operator="containsText" text="Baja">
      <formula>NOT(ISERROR(SEARCH("Baja",AE62)))</formula>
    </cfRule>
    <cfRule type="containsText" dxfId="41" priority="70" operator="containsText" text="Muy Baja">
      <formula>NOT(ISERROR(SEARCH("Muy Baja",AE62)))</formula>
    </cfRule>
  </conditionalFormatting>
  <conditionalFormatting sqref="AG62">
    <cfRule type="containsText" dxfId="40" priority="61" operator="containsText" text="Catastrófico">
      <formula>NOT(ISERROR(SEARCH("Catastrófico",AG62)))</formula>
    </cfRule>
    <cfRule type="containsText" dxfId="39" priority="62" operator="containsText" text="Mayor">
      <formula>NOT(ISERROR(SEARCH("Mayor",AG62)))</formula>
    </cfRule>
    <cfRule type="containsText" dxfId="38" priority="63" operator="containsText" text="Moderado">
      <formula>NOT(ISERROR(SEARCH("Moderado",AG62)))</formula>
    </cfRule>
    <cfRule type="containsText" dxfId="37" priority="64" operator="containsText" text="Menor">
      <formula>NOT(ISERROR(SEARCH("Menor",AG62)))</formula>
    </cfRule>
    <cfRule type="containsText" dxfId="36" priority="65" operator="containsText" text="Leve">
      <formula>NOT(ISERROR(SEARCH("Leve",AG62)))</formula>
    </cfRule>
  </conditionalFormatting>
  <conditionalFormatting sqref="H71">
    <cfRule type="containsText" dxfId="35" priority="52" operator="containsText" text="Muy Alta">
      <formula>NOT(ISERROR(SEARCH("Muy Alta",H71)))</formula>
    </cfRule>
    <cfRule type="containsText" dxfId="34" priority="53" operator="containsText" text="Alta">
      <formula>NOT(ISERROR(SEARCH("Alta",H71)))</formula>
    </cfRule>
    <cfRule type="containsText" dxfId="33" priority="54" operator="containsText" text="Media">
      <formula>NOT(ISERROR(SEARCH("Media",H71)))</formula>
    </cfRule>
    <cfRule type="containsText" dxfId="32" priority="55" operator="containsText" text="Baja">
      <formula>NOT(ISERROR(SEARCH("Baja",H71)))</formula>
    </cfRule>
    <cfRule type="containsText" dxfId="31" priority="56" operator="containsText" text="Muy Baja">
      <formula>NOT(ISERROR(SEARCH("Muy Baja",H71)))</formula>
    </cfRule>
  </conditionalFormatting>
  <conditionalFormatting sqref="J71">
    <cfRule type="containsText" dxfId="30" priority="47" operator="containsText" text="Catastrófico">
      <formula>NOT(ISERROR(SEARCH("Catastrófico",J71)))</formula>
    </cfRule>
    <cfRule type="containsText" dxfId="29" priority="48" operator="containsText" text="Mayor">
      <formula>NOT(ISERROR(SEARCH("Mayor",J71)))</formula>
    </cfRule>
    <cfRule type="containsText" dxfId="28" priority="49" operator="containsText" text="Moderado">
      <formula>NOT(ISERROR(SEARCH("Moderado",J71)))</formula>
    </cfRule>
    <cfRule type="containsText" dxfId="27" priority="50" operator="containsText" text="Menor">
      <formula>NOT(ISERROR(SEARCH("Menor",J71)))</formula>
    </cfRule>
    <cfRule type="containsText" dxfId="26" priority="51" operator="containsText" text="Leve">
      <formula>NOT(ISERROR(SEARCH("Leve",J71)))</formula>
    </cfRule>
  </conditionalFormatting>
  <conditionalFormatting sqref="L71">
    <cfRule type="containsText" dxfId="25" priority="43" operator="containsText" text="Extremo">
      <formula>NOT(ISERROR(SEARCH("Extremo",L71)))</formula>
    </cfRule>
    <cfRule type="containsText" dxfId="24" priority="44" operator="containsText" text="Alto">
      <formula>NOT(ISERROR(SEARCH("Alto",L71)))</formula>
    </cfRule>
    <cfRule type="containsText" dxfId="23" priority="45" operator="containsText" text="Moderado">
      <formula>NOT(ISERROR(SEARCH("Moderado",L71)))</formula>
    </cfRule>
    <cfRule type="containsText" dxfId="22" priority="46" operator="containsText" text="Bajo">
      <formula>NOT(ISERROR(SEARCH("Bajo",L71)))</formula>
    </cfRule>
  </conditionalFormatting>
  <conditionalFormatting sqref="AE71">
    <cfRule type="containsText" dxfId="21" priority="38" operator="containsText" text="Muy Alta">
      <formula>NOT(ISERROR(SEARCH("Muy Alta",AE71)))</formula>
    </cfRule>
    <cfRule type="containsText" dxfId="20" priority="39" operator="containsText" text="Alta">
      <formula>NOT(ISERROR(SEARCH("Alta",AE71)))</formula>
    </cfRule>
    <cfRule type="containsText" dxfId="19" priority="40" operator="containsText" text="Media">
      <formula>NOT(ISERROR(SEARCH("Media",AE71)))</formula>
    </cfRule>
    <cfRule type="containsText" dxfId="18" priority="41" operator="containsText" text="Baja">
      <formula>NOT(ISERROR(SEARCH("Baja",AE71)))</formula>
    </cfRule>
    <cfRule type="containsText" dxfId="17" priority="42" operator="containsText" text="Muy Baja">
      <formula>NOT(ISERROR(SEARCH("Muy Baja",AE71)))</formula>
    </cfRule>
  </conditionalFormatting>
  <conditionalFormatting sqref="AG71">
    <cfRule type="containsText" dxfId="16" priority="33" operator="containsText" text="Catastrófico">
      <formula>NOT(ISERROR(SEARCH("Catastrófico",AG71)))</formula>
    </cfRule>
    <cfRule type="containsText" dxfId="15" priority="34" operator="containsText" text="Mayor">
      <formula>NOT(ISERROR(SEARCH("Mayor",AG71)))</formula>
    </cfRule>
    <cfRule type="containsText" dxfId="14" priority="35" operator="containsText" text="Moderado">
      <formula>NOT(ISERROR(SEARCH("Moderado",AG71)))</formula>
    </cfRule>
    <cfRule type="containsText" dxfId="13" priority="36" operator="containsText" text="Menor">
      <formula>NOT(ISERROR(SEARCH("Menor",AG71)))</formula>
    </cfRule>
    <cfRule type="containsText" dxfId="12" priority="37" operator="containsText" text="Leve">
      <formula>NOT(ISERROR(SEARCH("Leve",AG71)))</formula>
    </cfRule>
  </conditionalFormatting>
  <conditionalFormatting sqref="AI71">
    <cfRule type="containsText" dxfId="11" priority="29" operator="containsText" text="Extremo">
      <formula>NOT(ISERROR(SEARCH("Extremo",AI71)))</formula>
    </cfRule>
    <cfRule type="containsText" dxfId="10" priority="30" operator="containsText" text="Alto">
      <formula>NOT(ISERROR(SEARCH("Alto",AI71)))</formula>
    </cfRule>
    <cfRule type="containsText" dxfId="9" priority="31" operator="containsText" text="Moderado">
      <formula>NOT(ISERROR(SEARCH("Moderado",AI71)))</formula>
    </cfRule>
    <cfRule type="containsText" dxfId="8" priority="32" operator="containsText" text="Bajo">
      <formula>NOT(ISERROR(SEARCH("Bajo",AI71)))</formula>
    </cfRule>
  </conditionalFormatting>
  <pageMargins left="0.70866141732283472" right="0.70866141732283472" top="0.74803149606299213" bottom="0.74803149606299213" header="0.31496062992125984" footer="0.31496062992125984"/>
  <pageSetup scale="62"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'lista elegible'!$A$13:$A$17</xm:f>
          </x14:formula1>
          <xm:sqref>AJ10 AJ13 AJ15 AJ17:AJ19 AJ28:AJ30 AJ32:AJ33 AJ35:AJ36 AJ39 AJ42 AJ46:AJ47 AJ49 AJ51:AJ52 AJ61:AJ63 AJ24:AJ25 AJ22 AJ65:AJ66 AJ68:AJ69 AJ71 AJ54:AJ59</xm:sqref>
        </x14:dataValidation>
        <x14:dataValidation type="list" allowBlank="1" showInputMessage="1" showErrorMessage="1">
          <x14:formula1>
            <xm:f>'lista elegible'!$B$3:$B$7</xm:f>
          </x14:formula1>
          <xm:sqref>J10:J17 J39 J42 J46:J47 J49 J61:J63 J65:J66 J68:J69 J30:J36 J19:J22 J24:J25 J28 J71 J51:J59</xm:sqref>
        </x14:dataValidation>
        <x14:dataValidation type="list" allowBlank="1" showInputMessage="1" showErrorMessage="1">
          <x14:formula1>
            <xm:f>Listas!$F$4:$F$5</xm:f>
          </x14:formula1>
          <xm:sqref>V10:V43 V46:V71</xm:sqref>
        </x14:dataValidation>
        <x14:dataValidation type="list" allowBlank="1" showInputMessage="1" showErrorMessage="1">
          <x14:formula1>
            <xm:f>Listas!$E$4:$E$5</xm:f>
          </x14:formula1>
          <xm:sqref>U10:U43 U46:U71</xm:sqref>
        </x14:dataValidation>
        <x14:dataValidation type="list" allowBlank="1" showInputMessage="1" showErrorMessage="1">
          <x14:formula1>
            <xm:f>Listas!$D$4:$D$5</xm:f>
          </x14:formula1>
          <xm:sqref>T10:T43 T46:T71</xm:sqref>
        </x14:dataValidation>
        <x14:dataValidation type="list" allowBlank="1" showInputMessage="1" showErrorMessage="1">
          <x14:formula1>
            <xm:f>Listas!$C$4:$C$5</xm:f>
          </x14:formula1>
          <xm:sqref>R10:R43 R46:R71</xm:sqref>
        </x14:dataValidation>
        <x14:dataValidation type="list" allowBlank="1" showInputMessage="1" showErrorMessage="1">
          <x14:formula1>
            <xm:f>Listas!$B$4:$B$6</xm:f>
          </x14:formula1>
          <xm:sqref>P10:P43 P46:P71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K20"/>
  <sheetViews>
    <sheetView zoomScale="90" zoomScaleNormal="90" workbookViewId="0">
      <selection activeCell="K23" sqref="K23:K24"/>
    </sheetView>
  </sheetViews>
  <sheetFormatPr baseColWidth="10" defaultColWidth="11.42578125" defaultRowHeight="12.75" x14ac:dyDescent="0.2"/>
  <cols>
    <col min="1" max="1" width="2.42578125" style="15" customWidth="1"/>
    <col min="2" max="2" width="9.7109375" style="15" customWidth="1"/>
    <col min="3" max="3" width="15.28515625" style="15" bestFit="1" customWidth="1"/>
    <col min="4" max="4" width="35.140625" style="15" customWidth="1"/>
    <col min="5" max="5" width="21.28515625" style="15" customWidth="1"/>
    <col min="6" max="6" width="6.140625" style="15" customWidth="1"/>
    <col min="7" max="7" width="7.42578125" style="15" customWidth="1"/>
    <col min="8" max="8" width="14.140625" style="15" bestFit="1" customWidth="1"/>
    <col min="9" max="9" width="6.5703125" style="15" customWidth="1"/>
    <col min="10" max="10" width="21.85546875" style="15" customWidth="1"/>
    <col min="11" max="11" width="40.5703125" style="15" customWidth="1"/>
    <col min="12" max="16384" width="11.42578125" style="15"/>
  </cols>
  <sheetData>
    <row r="2" spans="2:11" ht="15" x14ac:dyDescent="0.2">
      <c r="B2" s="463" t="s">
        <v>13</v>
      </c>
      <c r="C2" s="463"/>
      <c r="D2" s="463"/>
      <c r="E2" s="463"/>
      <c r="G2" s="465" t="s">
        <v>14</v>
      </c>
      <c r="H2" s="465"/>
      <c r="I2" s="465"/>
      <c r="J2" s="465"/>
      <c r="K2" s="465"/>
    </row>
    <row r="3" spans="2:11" ht="30" x14ac:dyDescent="0.2">
      <c r="B3" s="44" t="s">
        <v>15</v>
      </c>
      <c r="C3" s="44" t="s">
        <v>16</v>
      </c>
      <c r="D3" s="44" t="s">
        <v>161</v>
      </c>
      <c r="E3" s="44" t="s">
        <v>92</v>
      </c>
      <c r="G3" s="44" t="s">
        <v>15</v>
      </c>
      <c r="H3" s="461" t="s">
        <v>16</v>
      </c>
      <c r="I3" s="462"/>
      <c r="J3" s="44" t="s">
        <v>163</v>
      </c>
      <c r="K3" s="44" t="s">
        <v>164</v>
      </c>
    </row>
    <row r="4" spans="2:11" s="32" customFormat="1" ht="41.25" customHeight="1" x14ac:dyDescent="0.2">
      <c r="B4" s="117">
        <v>1</v>
      </c>
      <c r="C4" s="118" t="s">
        <v>158</v>
      </c>
      <c r="D4" s="117" t="s">
        <v>365</v>
      </c>
      <c r="E4" s="116">
        <v>0.2</v>
      </c>
      <c r="G4" s="117">
        <v>1</v>
      </c>
      <c r="H4" s="118" t="s">
        <v>162</v>
      </c>
      <c r="I4" s="116">
        <v>0.2</v>
      </c>
      <c r="J4" s="116" t="s">
        <v>370</v>
      </c>
      <c r="K4" s="116" t="s">
        <v>166</v>
      </c>
    </row>
    <row r="5" spans="2:11" s="32" customFormat="1" ht="74.25" customHeight="1" x14ac:dyDescent="0.2">
      <c r="B5" s="117">
        <v>2</v>
      </c>
      <c r="C5" s="119" t="s">
        <v>24</v>
      </c>
      <c r="D5" s="117" t="s">
        <v>366</v>
      </c>
      <c r="E5" s="116">
        <v>0.4</v>
      </c>
      <c r="G5" s="117">
        <v>2</v>
      </c>
      <c r="H5" s="119" t="s">
        <v>64</v>
      </c>
      <c r="I5" s="116">
        <v>0.4</v>
      </c>
      <c r="J5" s="116" t="s">
        <v>374</v>
      </c>
      <c r="K5" s="116" t="s">
        <v>165</v>
      </c>
    </row>
    <row r="6" spans="2:11" s="32" customFormat="1" ht="46.5" customHeight="1" x14ac:dyDescent="0.2">
      <c r="B6" s="117">
        <v>3</v>
      </c>
      <c r="C6" s="120" t="s">
        <v>159</v>
      </c>
      <c r="D6" s="117" t="s">
        <v>367</v>
      </c>
      <c r="E6" s="116">
        <v>0.6</v>
      </c>
      <c r="G6" s="117">
        <v>3</v>
      </c>
      <c r="H6" s="120" t="s">
        <v>19</v>
      </c>
      <c r="I6" s="116">
        <v>0.6</v>
      </c>
      <c r="J6" s="116" t="s">
        <v>373</v>
      </c>
      <c r="K6" s="116" t="s">
        <v>169</v>
      </c>
    </row>
    <row r="7" spans="2:11" s="32" customFormat="1" ht="53.25" customHeight="1" x14ac:dyDescent="0.2">
      <c r="B7" s="117">
        <v>4</v>
      </c>
      <c r="C7" s="122" t="s">
        <v>25</v>
      </c>
      <c r="D7" s="117" t="s">
        <v>368</v>
      </c>
      <c r="E7" s="116">
        <v>0.8</v>
      </c>
      <c r="G7" s="121">
        <v>4</v>
      </c>
      <c r="H7" s="122" t="s">
        <v>21</v>
      </c>
      <c r="I7" s="116">
        <v>0.8</v>
      </c>
      <c r="J7" s="116" t="s">
        <v>372</v>
      </c>
      <c r="K7" s="116" t="s">
        <v>167</v>
      </c>
    </row>
    <row r="8" spans="2:11" s="32" customFormat="1" ht="55.5" customHeight="1" x14ac:dyDescent="0.2">
      <c r="B8" s="117">
        <v>5</v>
      </c>
      <c r="C8" s="124" t="s">
        <v>160</v>
      </c>
      <c r="D8" s="117" t="s">
        <v>369</v>
      </c>
      <c r="E8" s="116">
        <v>1</v>
      </c>
      <c r="G8" s="123">
        <v>5</v>
      </c>
      <c r="H8" s="124" t="s">
        <v>150</v>
      </c>
      <c r="I8" s="116">
        <v>1</v>
      </c>
      <c r="J8" s="116" t="s">
        <v>371</v>
      </c>
      <c r="K8" s="116" t="s">
        <v>168</v>
      </c>
    </row>
    <row r="9" spans="2:11" ht="49.5" customHeight="1" x14ac:dyDescent="0.2">
      <c r="G9" s="464"/>
      <c r="H9" s="464"/>
      <c r="I9" s="111"/>
    </row>
    <row r="10" spans="2:11" ht="7.5" hidden="1" customHeight="1" x14ac:dyDescent="0.2">
      <c r="G10" s="112"/>
      <c r="H10" s="113"/>
      <c r="I10" s="113"/>
    </row>
    <row r="11" spans="2:11" ht="15" hidden="1" x14ac:dyDescent="0.2">
      <c r="B11" s="465" t="s">
        <v>14</v>
      </c>
      <c r="C11" s="465"/>
      <c r="D11" s="465"/>
      <c r="E11" s="465"/>
      <c r="F11" s="465"/>
    </row>
    <row r="12" spans="2:11" ht="30" hidden="1" x14ac:dyDescent="0.2">
      <c r="B12" s="44" t="s">
        <v>15</v>
      </c>
      <c r="C12" s="461" t="s">
        <v>16</v>
      </c>
      <c r="D12" s="462"/>
      <c r="E12" s="44" t="s">
        <v>163</v>
      </c>
      <c r="F12" s="44" t="s">
        <v>164</v>
      </c>
    </row>
    <row r="13" spans="2:11" ht="25.5" hidden="1" x14ac:dyDescent="0.2">
      <c r="B13" s="117">
        <v>1</v>
      </c>
      <c r="C13" s="118" t="s">
        <v>162</v>
      </c>
      <c r="D13" s="116">
        <v>0.2</v>
      </c>
      <c r="E13" s="116" t="s">
        <v>370</v>
      </c>
      <c r="F13" s="116" t="s">
        <v>166</v>
      </c>
    </row>
    <row r="14" spans="2:11" ht="55.5" hidden="1" customHeight="1" x14ac:dyDescent="0.2">
      <c r="B14" s="117">
        <v>2</v>
      </c>
      <c r="C14" s="119" t="s">
        <v>64</v>
      </c>
      <c r="D14" s="116">
        <v>0.4</v>
      </c>
      <c r="E14" s="116" t="s">
        <v>374</v>
      </c>
      <c r="F14" s="116" t="s">
        <v>165</v>
      </c>
    </row>
    <row r="15" spans="2:11" ht="49.5" hidden="1" customHeight="1" x14ac:dyDescent="0.2">
      <c r="B15" s="117">
        <v>3</v>
      </c>
      <c r="C15" s="120" t="s">
        <v>19</v>
      </c>
      <c r="D15" s="116">
        <v>0.6</v>
      </c>
      <c r="E15" s="116" t="s">
        <v>373</v>
      </c>
      <c r="F15" s="116" t="s">
        <v>169</v>
      </c>
    </row>
    <row r="16" spans="2:11" ht="47.25" hidden="1" customHeight="1" x14ac:dyDescent="0.2">
      <c r="B16" s="228">
        <v>4</v>
      </c>
      <c r="C16" s="122" t="s">
        <v>21</v>
      </c>
      <c r="D16" s="116">
        <v>0.8</v>
      </c>
      <c r="E16" s="116" t="s">
        <v>372</v>
      </c>
      <c r="F16" s="116" t="s">
        <v>167</v>
      </c>
    </row>
    <row r="17" spans="2:6" ht="39.75" hidden="1" customHeight="1" x14ac:dyDescent="0.2">
      <c r="B17" s="123">
        <v>5</v>
      </c>
      <c r="C17" s="124" t="s">
        <v>150</v>
      </c>
      <c r="D17" s="116">
        <v>1</v>
      </c>
      <c r="E17" s="116" t="s">
        <v>371</v>
      </c>
      <c r="F17" s="116" t="s">
        <v>168</v>
      </c>
    </row>
    <row r="18" spans="2:6" hidden="1" x14ac:dyDescent="0.2"/>
    <row r="19" spans="2:6" hidden="1" x14ac:dyDescent="0.2"/>
    <row r="20" spans="2:6" hidden="1" x14ac:dyDescent="0.2"/>
  </sheetData>
  <mergeCells count="6">
    <mergeCell ref="C12:D12"/>
    <mergeCell ref="B2:E2"/>
    <mergeCell ref="G9:H9"/>
    <mergeCell ref="H3:I3"/>
    <mergeCell ref="G2:K2"/>
    <mergeCell ref="B11:F11"/>
  </mergeCells>
  <pageMargins left="0.7" right="0.7" top="0.75" bottom="0.75" header="0.3" footer="0.3"/>
  <pageSetup scale="95" orientation="landscape"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O708"/>
  <sheetViews>
    <sheetView zoomScaleNormal="100" workbookViewId="0">
      <selection activeCell="G7" sqref="G7"/>
    </sheetView>
  </sheetViews>
  <sheetFormatPr baseColWidth="10" defaultRowHeight="15" x14ac:dyDescent="0.25"/>
  <cols>
    <col min="1" max="1" width="17.85546875" customWidth="1"/>
    <col min="2" max="2" width="24" customWidth="1"/>
    <col min="3" max="3" width="6.28515625" style="35" customWidth="1"/>
    <col min="4" max="4" width="5.28515625" style="35" customWidth="1"/>
    <col min="5" max="5" width="14" customWidth="1"/>
    <col min="6" max="6" width="17.85546875" customWidth="1"/>
    <col min="7" max="7" width="15.85546875" customWidth="1"/>
    <col min="8" max="9" width="14" customWidth="1"/>
    <col min="10" max="10" width="14.85546875" customWidth="1"/>
    <col min="11" max="11" width="18.140625" style="14" customWidth="1"/>
    <col min="12" max="12" width="15.28515625" style="14" customWidth="1"/>
    <col min="13" max="13" width="11.85546875" customWidth="1"/>
    <col min="14" max="14" width="7" customWidth="1"/>
    <col min="15" max="15" width="6.85546875" customWidth="1"/>
  </cols>
  <sheetData>
    <row r="2" spans="1:15" ht="45.75" customHeight="1" x14ac:dyDescent="0.25">
      <c r="A2" s="40" t="s">
        <v>1</v>
      </c>
      <c r="B2" s="487" t="s">
        <v>72</v>
      </c>
      <c r="C2" s="488"/>
      <c r="D2" s="489"/>
      <c r="E2" s="40">
        <v>50</v>
      </c>
      <c r="F2" s="40">
        <v>40</v>
      </c>
      <c r="G2" s="40"/>
      <c r="H2" s="40"/>
      <c r="I2" s="40"/>
      <c r="J2" s="40">
        <f>SUM(E2:I2)</f>
        <v>90</v>
      </c>
      <c r="K2" s="61" t="s">
        <v>125</v>
      </c>
      <c r="L2" s="61" t="s">
        <v>119</v>
      </c>
      <c r="M2" s="490" t="s">
        <v>70</v>
      </c>
      <c r="N2" s="471" t="s">
        <v>61</v>
      </c>
      <c r="O2" s="472"/>
    </row>
    <row r="3" spans="1:15" ht="43.5" customHeight="1" x14ac:dyDescent="0.25">
      <c r="A3" s="505" t="str">
        <f>+'MAPA DE RIESGOS SECCIONALES'!D10</f>
        <v>Posibilidad de pérdida reputacional por queja o reclamo de los grupo de valor debido a la no redución de  la vulnerabilidad con las actividades de prevención desarrolladas</v>
      </c>
      <c r="B3" s="36" t="s">
        <v>71</v>
      </c>
      <c r="C3" s="499" t="s">
        <v>2</v>
      </c>
      <c r="D3" s="499" t="s">
        <v>3</v>
      </c>
      <c r="E3" s="493" t="s">
        <v>194</v>
      </c>
      <c r="F3" s="493" t="s">
        <v>188</v>
      </c>
      <c r="G3" s="493" t="s">
        <v>191</v>
      </c>
      <c r="H3" s="493" t="s">
        <v>192</v>
      </c>
      <c r="I3" s="501" t="s">
        <v>193</v>
      </c>
      <c r="J3" s="494" t="s">
        <v>121</v>
      </c>
      <c r="K3" s="473" t="s">
        <v>124</v>
      </c>
      <c r="L3" s="481" t="s">
        <v>120</v>
      </c>
      <c r="M3" s="491"/>
      <c r="N3" s="466" t="s">
        <v>2</v>
      </c>
      <c r="O3" s="466" t="s">
        <v>3</v>
      </c>
    </row>
    <row r="4" spans="1:15" ht="28.5" customHeight="1" x14ac:dyDescent="0.25">
      <c r="A4" s="506"/>
      <c r="B4" s="37" t="s">
        <v>60</v>
      </c>
      <c r="C4" s="500"/>
      <c r="D4" s="500"/>
      <c r="E4" s="493"/>
      <c r="F4" s="493"/>
      <c r="G4" s="493"/>
      <c r="H4" s="493"/>
      <c r="I4" s="502"/>
      <c r="J4" s="494"/>
      <c r="K4" s="474"/>
      <c r="L4" s="482"/>
      <c r="M4" s="492"/>
      <c r="N4" s="467"/>
      <c r="O4" s="467"/>
    </row>
    <row r="5" spans="1:15" s="14" customFormat="1" ht="18.75" customHeight="1" x14ac:dyDescent="0.25">
      <c r="A5" s="506"/>
      <c r="B5" s="495" t="e">
        <f>+'MAPA DE RIESGOS SECCIONALES'!#REF!</f>
        <v>#REF!</v>
      </c>
      <c r="C5" s="485" t="e">
        <f>IF('MAPA DE RIESGOS SECCIONALES'!#REF!="Preventivo","x"," ")</f>
        <v>#REF!</v>
      </c>
      <c r="D5" s="485" t="e">
        <f>IF('MAPA DE RIESGOS SECCIONALES'!#REF!="Detectivo","x"," ")</f>
        <v>#REF!</v>
      </c>
      <c r="E5" s="8">
        <f>IF(E6="Preventivo",25,IF(E6="Detectivo",15,IF(E6="Correctivo",10)))</f>
        <v>25</v>
      </c>
      <c r="F5" s="8">
        <f>IF(F6="Automático",25,IF(F6="Manual",15))</f>
        <v>25</v>
      </c>
      <c r="G5" s="8"/>
      <c r="H5" s="8"/>
      <c r="I5" s="8"/>
      <c r="J5" s="48">
        <f>SUM(E5:I5)</f>
        <v>50</v>
      </c>
      <c r="K5" s="56" t="s">
        <v>116</v>
      </c>
      <c r="L5" s="8">
        <f>IF(L6="Fuerte",100,IF(L6="Moderado",50,IF(L6="Débil",0)))</f>
        <v>100</v>
      </c>
      <c r="M5" s="477">
        <f>IF(M13="Fuerte",2,IF(M13="Moderado",1,IF(M13="Débil",0)))</f>
        <v>2</v>
      </c>
      <c r="N5" s="468">
        <f>IF((C13)&gt;=1,$M$5,0)</f>
        <v>0</v>
      </c>
      <c r="O5" s="468">
        <f>IF((D13)&gt;=1,$M$5,0)</f>
        <v>0</v>
      </c>
    </row>
    <row r="6" spans="1:15" ht="91.5" customHeight="1" x14ac:dyDescent="0.25">
      <c r="A6" s="506"/>
      <c r="B6" s="496"/>
      <c r="C6" s="486"/>
      <c r="D6" s="486"/>
      <c r="E6" s="39" t="s">
        <v>139</v>
      </c>
      <c r="F6" s="39" t="s">
        <v>195</v>
      </c>
      <c r="G6" s="39" t="s">
        <v>182</v>
      </c>
      <c r="H6" s="39" t="s">
        <v>185</v>
      </c>
      <c r="I6" s="39" t="s">
        <v>186</v>
      </c>
      <c r="J6" s="92" t="str">
        <f>IF(AND(J5&gt;=0,J5&lt;=84),"Débil",IF(AND(J5&gt;=85,J5&lt;=95),"Moderado",IF(AND(J5&gt;=96,J5&lt;=100),"Fuerte")))</f>
        <v>Débil</v>
      </c>
      <c r="K6" s="93" t="str">
        <f>IF(K5="Siempre","Fuerte",IF(K5="Algunas Veces","Moderado",IF(K5="No se ejecuta","Débil")))</f>
        <v>Moderado</v>
      </c>
      <c r="L6" s="94" t="s">
        <v>118</v>
      </c>
      <c r="M6" s="478"/>
      <c r="N6" s="469"/>
      <c r="O6" s="469"/>
    </row>
    <row r="7" spans="1:15" s="14" customFormat="1" ht="18.75" customHeight="1" x14ac:dyDescent="0.25">
      <c r="A7" s="506"/>
      <c r="B7" s="483" t="str">
        <f>+'MAPA DE RIESGOS SECCIONALES'!M10</f>
        <v xml:space="preserve">Los observadores comunitarios verifican mediante inspección ocular, las condiciones de los escenarios de riesgo previamente identificados y localizados con las seccionales o unidades operativas, con el propósito de alertar sobre cambios en los escenarios observados. </v>
      </c>
      <c r="C7" s="485" t="e">
        <f>IF('MAPA DE RIESGOS SECCIONALES'!#REF!="Preventivo","x"," ")</f>
        <v>#REF!</v>
      </c>
      <c r="D7" s="485" t="e">
        <f>IF('MAPA DE RIESGOS SECCIONALES'!#REF!="Detectivo","x"," ")</f>
        <v>#REF!</v>
      </c>
      <c r="E7" s="8">
        <f>IF(E8="Asignado",E$2,0)</f>
        <v>50</v>
      </c>
      <c r="F7" s="8">
        <f>IF(F8="Adecuado",F$2,0)</f>
        <v>40</v>
      </c>
      <c r="G7" s="8">
        <f>IF(G8="Oportuna",G$2,0)</f>
        <v>0</v>
      </c>
      <c r="H7" s="8">
        <f>IF(H8="Prevenir",H$2,10)</f>
        <v>0</v>
      </c>
      <c r="I7" s="8">
        <f>IF(I8="Confiable",I$2,0)</f>
        <v>0</v>
      </c>
      <c r="J7" s="48">
        <f>SUM(E7:I7)</f>
        <v>90</v>
      </c>
      <c r="K7" s="56" t="s">
        <v>115</v>
      </c>
      <c r="L7" s="8">
        <f>IF(L8="Fuerte",100,IF(L8="Moderado",50,IF(L8="Débil",0)))</f>
        <v>100</v>
      </c>
      <c r="M7" s="478"/>
      <c r="N7" s="469"/>
      <c r="O7" s="469"/>
    </row>
    <row r="8" spans="1:15" s="14" customFormat="1" ht="70.5" customHeight="1" x14ac:dyDescent="0.25">
      <c r="A8" s="506"/>
      <c r="B8" s="484"/>
      <c r="C8" s="486"/>
      <c r="D8" s="486"/>
      <c r="E8" s="39" t="s">
        <v>101</v>
      </c>
      <c r="F8" s="39" t="s">
        <v>102</v>
      </c>
      <c r="G8" s="39" t="s">
        <v>104</v>
      </c>
      <c r="H8" s="39" t="s">
        <v>106</v>
      </c>
      <c r="I8" s="39" t="s">
        <v>107</v>
      </c>
      <c r="J8" s="92" t="str">
        <f>IF(AND(J7&gt;=0,J7&lt;=84),"Débil",IF(AND(J7&gt;=85,J7&lt;=95),"Moderado",IF(AND(J7&gt;=96,J7&lt;=100),"Fuerte")))</f>
        <v>Moderado</v>
      </c>
      <c r="K8" s="93" t="str">
        <f>IF(K7="Siempre","Fuerte",IF(K7="Algunas Veces","Moderado",IF(K7="No se ejecuta","Débil")))</f>
        <v>Fuerte</v>
      </c>
      <c r="L8" s="94" t="s">
        <v>118</v>
      </c>
      <c r="M8" s="478"/>
      <c r="N8" s="469"/>
      <c r="O8" s="469"/>
    </row>
    <row r="9" spans="1:15" s="14" customFormat="1" ht="18.75" customHeight="1" x14ac:dyDescent="0.25">
      <c r="A9" s="506"/>
      <c r="B9" s="483" t="e">
        <f>+'MAPA DE RIESGOS SECCIONALES'!#REF!</f>
        <v>#REF!</v>
      </c>
      <c r="C9" s="485" t="e">
        <f>IF('MAPA DE RIESGOS SECCIONALES'!#REF!="Preventivo","x"," ")</f>
        <v>#REF!</v>
      </c>
      <c r="D9" s="485" t="e">
        <f>IF('MAPA DE RIESGOS SECCIONALES'!#REF!="Detectivo","x"," ")</f>
        <v>#REF!</v>
      </c>
      <c r="E9" s="8">
        <f>IF(E10="Asignado",E$2,0)</f>
        <v>50</v>
      </c>
      <c r="F9" s="8">
        <f>IF(F10="Adecuado",F$2,0)</f>
        <v>40</v>
      </c>
      <c r="G9" s="8">
        <f>IF(G10="Oportuna",G$2,0)</f>
        <v>0</v>
      </c>
      <c r="H9" s="8">
        <f>IF(H10="Prevenir",H$2,10)</f>
        <v>0</v>
      </c>
      <c r="I9" s="8">
        <f>IF(I10="Confiable",I$2,0)</f>
        <v>0</v>
      </c>
      <c r="J9" s="48">
        <f>SUM(E9:I9)</f>
        <v>90</v>
      </c>
      <c r="K9" s="56" t="s">
        <v>115</v>
      </c>
      <c r="L9" s="8">
        <f>IF(L10="Fuerte",100,IF(L10="Moderado",50,IF(L10="Débil",0)))</f>
        <v>100</v>
      </c>
      <c r="M9" s="478"/>
      <c r="N9" s="469"/>
      <c r="O9" s="469"/>
    </row>
    <row r="10" spans="1:15" s="14" customFormat="1" ht="51.75" customHeight="1" x14ac:dyDescent="0.25">
      <c r="A10" s="506"/>
      <c r="B10" s="484"/>
      <c r="C10" s="486"/>
      <c r="D10" s="486"/>
      <c r="E10" s="39" t="s">
        <v>101</v>
      </c>
      <c r="F10" s="39" t="s">
        <v>102</v>
      </c>
      <c r="G10" s="39" t="s">
        <v>104</v>
      </c>
      <c r="H10" s="39" t="s">
        <v>106</v>
      </c>
      <c r="I10" s="39" t="s">
        <v>107</v>
      </c>
      <c r="J10" s="92" t="str">
        <f>IF(AND(J9&gt;=0,J9&lt;=84),"Débil",IF(AND(J9&gt;=85,J9&lt;=95),"Moderado",IF(AND(J9&gt;=96,J9&lt;=100),"Fuerte")))</f>
        <v>Moderado</v>
      </c>
      <c r="K10" s="93" t="str">
        <f>IF(K9="Siempre","Fuerte",IF(K9="Algunas Veces","Moderado",IF(K9="No se ejecuta","Débil")))</f>
        <v>Fuerte</v>
      </c>
      <c r="L10" s="94" t="s">
        <v>118</v>
      </c>
      <c r="M10" s="478"/>
      <c r="N10" s="469"/>
      <c r="O10" s="469"/>
    </row>
    <row r="11" spans="1:15" s="14" customFormat="1" ht="18.75" customHeight="1" x14ac:dyDescent="0.25">
      <c r="A11" s="506"/>
      <c r="B11" s="495" t="e">
        <f>+'MAPA DE RIESGOS SECCIONALES'!#REF!</f>
        <v>#REF!</v>
      </c>
      <c r="C11" s="485" t="e">
        <f>IF('MAPA DE RIESGOS SECCIONALES'!#REF!="Preventivo","x"," ")</f>
        <v>#REF!</v>
      </c>
      <c r="D11" s="485" t="e">
        <f>IF('MAPA DE RIESGOS SECCIONALES'!#REF!="Detectivo","x"," ")</f>
        <v>#REF!</v>
      </c>
      <c r="E11" s="8"/>
      <c r="F11" s="8"/>
      <c r="G11" s="8"/>
      <c r="H11" s="8"/>
      <c r="I11" s="8"/>
      <c r="J11" s="78"/>
      <c r="K11" s="56"/>
      <c r="L11" s="8"/>
      <c r="M11" s="478"/>
      <c r="N11" s="469"/>
      <c r="O11" s="469"/>
    </row>
    <row r="12" spans="1:15" s="14" customFormat="1" x14ac:dyDescent="0.25">
      <c r="A12" s="507"/>
      <c r="B12" s="496"/>
      <c r="C12" s="486"/>
      <c r="D12" s="486"/>
      <c r="E12" s="39"/>
      <c r="F12" s="39"/>
      <c r="G12" s="39"/>
      <c r="H12" s="39"/>
      <c r="I12" s="39"/>
      <c r="J12" s="39"/>
      <c r="K12" s="39"/>
      <c r="L12" s="55" t="s">
        <v>118</v>
      </c>
      <c r="M12" s="479"/>
      <c r="N12" s="470"/>
      <c r="O12" s="470"/>
    </row>
    <row r="13" spans="1:15" x14ac:dyDescent="0.25">
      <c r="C13" s="91">
        <f>COUNTIF(C5:C12,"x")</f>
        <v>0</v>
      </c>
      <c r="D13" s="91">
        <f>COUNTIF(D5:D12,"x")</f>
        <v>0</v>
      </c>
      <c r="E13" s="14"/>
      <c r="F13" s="14"/>
      <c r="G13" s="14"/>
      <c r="H13" s="14"/>
      <c r="I13" s="14"/>
      <c r="J13" s="54"/>
      <c r="L13" s="60">
        <f>AVERAGE(L5:L12)</f>
        <v>100</v>
      </c>
      <c r="M13" s="57" t="str">
        <f>IF(AND(L13&gt;=0,L13&lt;=49),"Débil",IF(AND(L13&gt;=50,L13&lt;=87.5),"Moderado",IF(AND(L13&gt;=87.6,L13&lt;=100),"Fuerte")))</f>
        <v>Fuerte</v>
      </c>
      <c r="N13" s="38"/>
      <c r="O13" s="38"/>
    </row>
    <row r="14" spans="1:15" s="14" customFormat="1" x14ac:dyDescent="0.25">
      <c r="C14" s="35"/>
      <c r="D14" s="35"/>
      <c r="J14" s="86"/>
      <c r="K14" s="22"/>
      <c r="L14" s="87"/>
      <c r="M14" s="88"/>
      <c r="N14" s="89"/>
      <c r="O14" s="89"/>
    </row>
    <row r="15" spans="1:15" s="14" customFormat="1" x14ac:dyDescent="0.25">
      <c r="C15" s="35"/>
      <c r="D15" s="35"/>
      <c r="J15" s="86"/>
      <c r="K15" s="22"/>
      <c r="L15" s="87"/>
      <c r="M15" s="88"/>
      <c r="N15" s="89"/>
      <c r="O15" s="89"/>
    </row>
    <row r="16" spans="1:15" s="14" customFormat="1" x14ac:dyDescent="0.25">
      <c r="C16" s="35"/>
      <c r="D16" s="35"/>
      <c r="J16" s="86"/>
      <c r="K16" s="22"/>
      <c r="L16" s="87"/>
      <c r="M16" s="88"/>
      <c r="N16" s="89"/>
      <c r="O16" s="89"/>
    </row>
    <row r="17" spans="1:15" s="14" customFormat="1" ht="36" customHeight="1" x14ac:dyDescent="0.25">
      <c r="A17" s="41" t="s">
        <v>1</v>
      </c>
      <c r="B17" s="503" t="s">
        <v>72</v>
      </c>
      <c r="C17" s="504"/>
      <c r="D17" s="504"/>
      <c r="E17" s="40">
        <v>15</v>
      </c>
      <c r="F17" s="40">
        <v>15</v>
      </c>
      <c r="G17" s="40">
        <v>15</v>
      </c>
      <c r="H17" s="40">
        <v>15</v>
      </c>
      <c r="I17" s="40">
        <v>15</v>
      </c>
      <c r="J17" s="40">
        <f>SUM(E17:I17)</f>
        <v>75</v>
      </c>
      <c r="K17" s="61" t="s">
        <v>125</v>
      </c>
      <c r="L17" s="61" t="s">
        <v>119</v>
      </c>
      <c r="M17" s="520" t="s">
        <v>70</v>
      </c>
      <c r="N17" s="521" t="s">
        <v>61</v>
      </c>
      <c r="O17" s="521"/>
    </row>
    <row r="18" spans="1:15" s="14" customFormat="1" ht="43.5" customHeight="1" x14ac:dyDescent="0.25">
      <c r="A18" s="522" t="str">
        <f>+'MAPA DE RIESGOS SECCIONALES'!D13</f>
        <v xml:space="preserve">Posibilidad de pérdida reputacional por queja o reclamo de los grupo de valor debido a la inadecuada prestación de un  servicio misional </v>
      </c>
      <c r="B18" s="36" t="s">
        <v>71</v>
      </c>
      <c r="C18" s="524" t="s">
        <v>2</v>
      </c>
      <c r="D18" s="525" t="s">
        <v>3</v>
      </c>
      <c r="E18" s="493" t="s">
        <v>94</v>
      </c>
      <c r="F18" s="493" t="s">
        <v>95</v>
      </c>
      <c r="G18" s="493" t="s">
        <v>96</v>
      </c>
      <c r="H18" s="493" t="s">
        <v>97</v>
      </c>
      <c r="I18" s="493" t="s">
        <v>98</v>
      </c>
      <c r="J18" s="494" t="s">
        <v>121</v>
      </c>
      <c r="K18" s="526" t="s">
        <v>114</v>
      </c>
      <c r="L18" s="527" t="s">
        <v>120</v>
      </c>
      <c r="M18" s="520"/>
      <c r="N18" s="480" t="s">
        <v>2</v>
      </c>
      <c r="O18" s="480" t="s">
        <v>3</v>
      </c>
    </row>
    <row r="19" spans="1:15" s="14" customFormat="1" ht="35.25" customHeight="1" x14ac:dyDescent="0.25">
      <c r="A19" s="523"/>
      <c r="B19" s="37" t="s">
        <v>60</v>
      </c>
      <c r="C19" s="524"/>
      <c r="D19" s="525"/>
      <c r="E19" s="493"/>
      <c r="F19" s="493"/>
      <c r="G19" s="493"/>
      <c r="H19" s="493"/>
      <c r="I19" s="493"/>
      <c r="J19" s="494"/>
      <c r="K19" s="526"/>
      <c r="L19" s="527"/>
      <c r="M19" s="520"/>
      <c r="N19" s="480"/>
      <c r="O19" s="480"/>
    </row>
    <row r="20" spans="1:15" s="14" customFormat="1" ht="18.75" customHeight="1" x14ac:dyDescent="0.25">
      <c r="A20" s="506"/>
      <c r="B20" s="497" t="str">
        <f>+'MAPA DE RIESGOS SECCIONALES'!M13</f>
        <v xml:space="preserve">El Director Seccional o responsable de la unidad operativa verifica periódicamente la ejecucion del plan mantenimiento, dejando el registro en el módulo de equipos de KAWAK, con el fin de asegurar su correcto funcionamiento. </v>
      </c>
      <c r="C20" s="485" t="e">
        <f>IF('MAPA DE RIESGOS SECCIONALES'!#REF!="Preventivo","x"," ")</f>
        <v>#REF!</v>
      </c>
      <c r="D20" s="485" t="e">
        <f>IF('MAPA DE RIESGOS SECCIONALES'!#REF!="Detectivo","x"," ")</f>
        <v>#REF!</v>
      </c>
      <c r="E20" s="8">
        <f>IF(E21="Asignado",E$2,0)</f>
        <v>50</v>
      </c>
      <c r="F20" s="8">
        <f>IF(F21="Adecuado",F$2,0)</f>
        <v>40</v>
      </c>
      <c r="G20" s="8">
        <f>IF(G21="Oportuna",G$2,0)</f>
        <v>0</v>
      </c>
      <c r="H20" s="8">
        <f>IF(H21="Prevenir",H$2,10)</f>
        <v>0</v>
      </c>
      <c r="I20" s="8">
        <f>IF(I21="Confiable",I$2,0)</f>
        <v>0</v>
      </c>
      <c r="J20" s="48">
        <f>SUM(E20:I20)</f>
        <v>90</v>
      </c>
      <c r="K20" s="56" t="s">
        <v>115</v>
      </c>
      <c r="L20" s="8">
        <f>IF(L21="Fuerte",100,IF(L21="Moderado",50,IF(L21="Débil",0)))</f>
        <v>100</v>
      </c>
      <c r="M20" s="477">
        <f>IF(M28="Fuerte",2,IF(M28="Moderado",1,IF(M28="Débil",0)))</f>
        <v>1</v>
      </c>
      <c r="N20" s="468">
        <f>IF((C28)&gt;=1,$M$20,0)</f>
        <v>0</v>
      </c>
      <c r="O20" s="468">
        <f>IF((D28)&gt;=1,$M$20,0)</f>
        <v>0</v>
      </c>
    </row>
    <row r="21" spans="1:15" s="14" customFormat="1" ht="66" customHeight="1" x14ac:dyDescent="0.25">
      <c r="A21" s="506"/>
      <c r="B21" s="498"/>
      <c r="C21" s="486"/>
      <c r="D21" s="486"/>
      <c r="E21" s="39" t="s">
        <v>101</v>
      </c>
      <c r="F21" s="39" t="s">
        <v>102</v>
      </c>
      <c r="G21" s="39" t="s">
        <v>104</v>
      </c>
      <c r="H21" s="39" t="s">
        <v>106</v>
      </c>
      <c r="I21" s="39" t="s">
        <v>107</v>
      </c>
      <c r="J21" s="92" t="str">
        <f>IF(AND(J20&gt;=0,J20&lt;=84),"Débil",IF(AND(J20&gt;=85,J20&lt;=95),"Moderado",IF(AND(J20&gt;=96,J20&lt;=100),"Fuerte")))</f>
        <v>Moderado</v>
      </c>
      <c r="K21" s="93" t="str">
        <f>IF(K20="Siempre","Fuerte",IF(K20="Algunas Veces","Moderado",IF(K20="No se ejecuta","Débil")))</f>
        <v>Fuerte</v>
      </c>
      <c r="L21" s="94" t="s">
        <v>118</v>
      </c>
      <c r="M21" s="478"/>
      <c r="N21" s="469"/>
      <c r="O21" s="469"/>
    </row>
    <row r="22" spans="1:15" s="14" customFormat="1" ht="38.25" customHeight="1" x14ac:dyDescent="0.25">
      <c r="A22" s="506"/>
      <c r="B22" s="497" t="str">
        <f>+'MAPA DE RIESGOS SECCIONALES'!M14</f>
        <v>El servidor público asignado en la seccional o unidad operativa verifica el estado de la ambulancia aplicando la lista de chequeo de estandarización y criterios según la Resolución 2003 de  2014 del Ministerio de Salud y Protección Social, para asegurar su alistamiento y disponibilidad permanente, dejando el registro en el informe bimensual que se envía al Grupo de Prevención.</v>
      </c>
      <c r="C22" s="485" t="e">
        <f>IF('MAPA DE RIESGOS SECCIONALES'!#REF!="Preventivo","x"," ")</f>
        <v>#REF!</v>
      </c>
      <c r="D22" s="485" t="e">
        <f>IF('MAPA DE RIESGOS SECCIONALES'!#REF!="Detectivo","x"," ")</f>
        <v>#REF!</v>
      </c>
      <c r="E22" s="8">
        <f>IF(E23="Asignado",E$2,0)</f>
        <v>50</v>
      </c>
      <c r="F22" s="8">
        <f>IF(F23="Adecuado",F$2,0)</f>
        <v>40</v>
      </c>
      <c r="G22" s="8">
        <f>IF(G23="Oportuna",G$2,0)</f>
        <v>0</v>
      </c>
      <c r="H22" s="8">
        <f>IF(H23="Prevenir",H$2,10)</f>
        <v>0</v>
      </c>
      <c r="I22" s="8">
        <f>IF(I23="Confiable",I$2,0)</f>
        <v>0</v>
      </c>
      <c r="J22" s="48">
        <f>SUM(E22:I22)</f>
        <v>90</v>
      </c>
      <c r="K22" s="56" t="s">
        <v>115</v>
      </c>
      <c r="L22" s="8">
        <f>IF(L23="Fuerte",100,IF(L23="Moderado",50,IF(L23="Débil",0)))</f>
        <v>100</v>
      </c>
      <c r="M22" s="478"/>
      <c r="N22" s="469"/>
      <c r="O22" s="469"/>
    </row>
    <row r="23" spans="1:15" s="14" customFormat="1" ht="62.25" customHeight="1" x14ac:dyDescent="0.25">
      <c r="A23" s="506"/>
      <c r="B23" s="498"/>
      <c r="C23" s="486"/>
      <c r="D23" s="486"/>
      <c r="E23" s="39" t="s">
        <v>101</v>
      </c>
      <c r="F23" s="39" t="s">
        <v>102</v>
      </c>
      <c r="G23" s="39" t="s">
        <v>104</v>
      </c>
      <c r="H23" s="39" t="s">
        <v>106</v>
      </c>
      <c r="I23" s="39" t="s">
        <v>107</v>
      </c>
      <c r="J23" s="92" t="str">
        <f>IF(AND(J22&gt;=0,J22&lt;=84),"Débil",IF(AND(J22&gt;=85,J22&lt;=95),"Moderado",IF(AND(J22&gt;=96,J22&lt;=100),"Fuerte")))</f>
        <v>Moderado</v>
      </c>
      <c r="K23" s="93" t="str">
        <f>IF(K22="Siempre","Fuerte",IF(K22="Algunas Veces","Moderado",IF(K22="No se ejecuta","Débil")))</f>
        <v>Fuerte</v>
      </c>
      <c r="L23" s="94" t="s">
        <v>118</v>
      </c>
      <c r="M23" s="478"/>
      <c r="N23" s="469"/>
      <c r="O23" s="469"/>
    </row>
    <row r="24" spans="1:15" s="14" customFormat="1" ht="18.75" customHeight="1" x14ac:dyDescent="0.25">
      <c r="A24" s="506"/>
      <c r="B24" s="497" t="str">
        <f>+'MAPA DE RIESGOS SECCIONALES'!M15</f>
        <v>El conductor asignado realiza una inspección a los vehiculos a traves del formato de inspección pre operacional correspondiente, donde sus condiciones mecánicas y de seguridad para determinar las óptimas condiciones de funcionamiento. En caso de encontrar fallas en el vehículo no debe movilizarlo y registrar las novedades y gestionar su oportuna corrección.</v>
      </c>
      <c r="C24" s="485" t="e">
        <f>IF('MAPA DE RIESGOS SECCIONALES'!#REF!="Preventivo","x"," ")</f>
        <v>#REF!</v>
      </c>
      <c r="D24" s="485" t="e">
        <f>IF('MAPA DE RIESGOS SECCIONALES'!#REF!="Detectivo","x"," ")</f>
        <v>#REF!</v>
      </c>
      <c r="E24" s="8">
        <f>IF(E25="Asignado",E$2,0)</f>
        <v>50</v>
      </c>
      <c r="F24" s="8">
        <f>IF(F25="Adecuado",F$2,0)</f>
        <v>40</v>
      </c>
      <c r="G24" s="8">
        <f>IF(G25="Oportuna",G$2,0)</f>
        <v>0</v>
      </c>
      <c r="H24" s="8">
        <f>IF(H25="Prevenir",H$2,10)</f>
        <v>10</v>
      </c>
      <c r="I24" s="8">
        <f>IF(I25="Confiable",I$2,0)</f>
        <v>0</v>
      </c>
      <c r="J24" s="48">
        <f>SUM(E24:I24)</f>
        <v>100</v>
      </c>
      <c r="K24" s="56" t="s">
        <v>116</v>
      </c>
      <c r="L24" s="8">
        <f>IF(L25="Fuerte",100,IF(L25="Moderado",50,IF(L25="Débil",0)))</f>
        <v>50</v>
      </c>
      <c r="M24" s="478"/>
      <c r="N24" s="469"/>
      <c r="O24" s="469"/>
    </row>
    <row r="25" spans="1:15" s="14" customFormat="1" ht="54" customHeight="1" x14ac:dyDescent="0.25">
      <c r="A25" s="506"/>
      <c r="B25" s="498"/>
      <c r="C25" s="486"/>
      <c r="D25" s="486"/>
      <c r="E25" s="39" t="s">
        <v>101</v>
      </c>
      <c r="F25" s="39" t="s">
        <v>102</v>
      </c>
      <c r="G25" s="39" t="s">
        <v>104</v>
      </c>
      <c r="H25" s="39" t="s">
        <v>113</v>
      </c>
      <c r="I25" s="39" t="s">
        <v>107</v>
      </c>
      <c r="J25" s="92" t="str">
        <f>IF(AND(J24&gt;=0,J24&lt;=84),"Débil",IF(AND(J24&gt;=85,J24&lt;=95),"Moderado",IF(AND(J24&gt;=96,J24&lt;=100),"Fuerte")))</f>
        <v>Fuerte</v>
      </c>
      <c r="K25" s="93" t="str">
        <f>IF(K24="Siempre","Fuerte",IF(K24="Algunas Veces","Moderado",IF(K24="No se ejecuta","Débil")))</f>
        <v>Moderado</v>
      </c>
      <c r="L25" s="94" t="s">
        <v>19</v>
      </c>
      <c r="M25" s="478"/>
      <c r="N25" s="469"/>
      <c r="O25" s="469"/>
    </row>
    <row r="26" spans="1:15" s="14" customFormat="1" ht="18.75" customHeight="1" x14ac:dyDescent="0.25">
      <c r="A26" s="506"/>
      <c r="B26" s="497" t="str">
        <f>+'MAPA DE RIESGOS SECCIONALES'!M16</f>
        <v xml:space="preserve">El servidor público asignado en la seccional o dependencia operativa verifica el cumplimiento de los requisitos de incorporacion de voluntarios de  acuerdo con la lista de chequeo, con el propósito de asegurar la calidad y completitud de la información en cumplimiento del Procedimiento Administración de Trámites del Voluntariado GHU-PD-005. </v>
      </c>
      <c r="C26" s="485" t="e">
        <f>IF('MAPA DE RIESGOS SECCIONALES'!#REF!="Preventivo","x"," ")</f>
        <v>#REF!</v>
      </c>
      <c r="D26" s="485" t="e">
        <f>IF('MAPA DE RIESGOS SECCIONALES'!#REF!="Detectivo","x"," ")</f>
        <v>#REF!</v>
      </c>
      <c r="E26" s="8"/>
      <c r="F26" s="8"/>
      <c r="G26" s="8"/>
      <c r="H26" s="8"/>
      <c r="I26" s="8"/>
      <c r="J26" s="48"/>
      <c r="K26" s="56"/>
      <c r="L26" s="8"/>
      <c r="M26" s="478"/>
      <c r="N26" s="469"/>
      <c r="O26" s="469"/>
    </row>
    <row r="27" spans="1:15" s="14" customFormat="1" x14ac:dyDescent="0.25">
      <c r="A27" s="507"/>
      <c r="B27" s="498"/>
      <c r="C27" s="486"/>
      <c r="D27" s="486"/>
      <c r="E27" s="39"/>
      <c r="F27" s="39"/>
      <c r="G27" s="39"/>
      <c r="H27" s="39"/>
      <c r="I27" s="39"/>
      <c r="J27" s="39"/>
      <c r="K27" s="39"/>
      <c r="L27" s="55"/>
      <c r="M27" s="479"/>
      <c r="N27" s="470"/>
      <c r="O27" s="470"/>
    </row>
    <row r="28" spans="1:15" s="14" customFormat="1" x14ac:dyDescent="0.25">
      <c r="C28" s="91">
        <f>COUNTIF(C20:C27,"x")</f>
        <v>0</v>
      </c>
      <c r="D28" s="91">
        <f>COUNTIF(D20:D27,"x")</f>
        <v>0</v>
      </c>
      <c r="J28" s="54"/>
      <c r="L28" s="58">
        <f>AVERAGE(L20:L27)</f>
        <v>83.333333333333329</v>
      </c>
      <c r="M28" s="57" t="str">
        <f>IF(AND(L28&gt;=0,L28&lt;=49),"Débil",IF(AND(L28&gt;=50,L28&lt;=87.5),"Moderado",IF(AND(L28&gt;=87.6,L28&lt;=100),"Fuerte")))</f>
        <v>Moderado</v>
      </c>
      <c r="N28" s="38"/>
      <c r="O28" s="38"/>
    </row>
    <row r="30" spans="1:15" s="14" customFormat="1" x14ac:dyDescent="0.25">
      <c r="C30" s="35"/>
      <c r="D30" s="35"/>
    </row>
    <row r="32" spans="1:15" s="14" customFormat="1" ht="35.25" customHeight="1" x14ac:dyDescent="0.25">
      <c r="A32" s="40" t="s">
        <v>1</v>
      </c>
      <c r="B32" s="487" t="s">
        <v>72</v>
      </c>
      <c r="C32" s="488"/>
      <c r="D32" s="489"/>
      <c r="E32" s="40">
        <v>15</v>
      </c>
      <c r="F32" s="40">
        <v>15</v>
      </c>
      <c r="G32" s="40">
        <v>15</v>
      </c>
      <c r="H32" s="40">
        <v>15</v>
      </c>
      <c r="I32" s="40">
        <v>15</v>
      </c>
      <c r="J32" s="40">
        <f>SUM(E32:I32)</f>
        <v>75</v>
      </c>
      <c r="K32" s="61" t="s">
        <v>125</v>
      </c>
      <c r="L32" s="61" t="s">
        <v>119</v>
      </c>
      <c r="M32" s="490" t="s">
        <v>70</v>
      </c>
      <c r="N32" s="471" t="s">
        <v>61</v>
      </c>
      <c r="O32" s="472"/>
    </row>
    <row r="33" spans="1:15" s="14" customFormat="1" ht="43.5" customHeight="1" x14ac:dyDescent="0.25">
      <c r="A33" s="508" t="e">
        <f>+'MAPA DE RIESGOS SECCIONALES'!#REF!</f>
        <v>#REF!</v>
      </c>
      <c r="B33" s="36" t="s">
        <v>71</v>
      </c>
      <c r="C33" s="499" t="s">
        <v>2</v>
      </c>
      <c r="D33" s="499" t="s">
        <v>3</v>
      </c>
      <c r="E33" s="493" t="s">
        <v>94</v>
      </c>
      <c r="F33" s="493" t="s">
        <v>95</v>
      </c>
      <c r="G33" s="493" t="s">
        <v>96</v>
      </c>
      <c r="H33" s="493" t="s">
        <v>97</v>
      </c>
      <c r="I33" s="493" t="s">
        <v>98</v>
      </c>
      <c r="J33" s="494" t="s">
        <v>121</v>
      </c>
      <c r="K33" s="473" t="s">
        <v>114</v>
      </c>
      <c r="L33" s="475" t="s">
        <v>120</v>
      </c>
      <c r="M33" s="491"/>
      <c r="N33" s="466" t="s">
        <v>2</v>
      </c>
      <c r="O33" s="466" t="s">
        <v>3</v>
      </c>
    </row>
    <row r="34" spans="1:15" s="14" customFormat="1" ht="35.25" customHeight="1" x14ac:dyDescent="0.25">
      <c r="A34" s="509"/>
      <c r="B34" s="37" t="s">
        <v>60</v>
      </c>
      <c r="C34" s="500"/>
      <c r="D34" s="500"/>
      <c r="E34" s="493"/>
      <c r="F34" s="493"/>
      <c r="G34" s="493"/>
      <c r="H34" s="493"/>
      <c r="I34" s="493"/>
      <c r="J34" s="494"/>
      <c r="K34" s="474"/>
      <c r="L34" s="476"/>
      <c r="M34" s="492"/>
      <c r="N34" s="467"/>
      <c r="O34" s="467"/>
    </row>
    <row r="35" spans="1:15" s="14" customFormat="1" ht="18.75" customHeight="1" x14ac:dyDescent="0.25">
      <c r="A35" s="509"/>
      <c r="B35" s="497" t="e">
        <f>+'MAPA DE RIESGOS SECCIONALES'!#REF!</f>
        <v>#REF!</v>
      </c>
      <c r="C35" s="485" t="e">
        <f>IF('MAPA DE RIESGOS SECCIONALES'!#REF!="Preventivo","x"," ")</f>
        <v>#REF!</v>
      </c>
      <c r="D35" s="485" t="e">
        <f>IF('MAPA DE RIESGOS SECCIONALES'!#REF!="Detectivo","x"," ")</f>
        <v>#REF!</v>
      </c>
      <c r="E35" s="8">
        <f>IF(E36="Asignado",E$2,0)</f>
        <v>50</v>
      </c>
      <c r="F35" s="8">
        <f>IF(F36="Adecuado",F$2,0)</f>
        <v>40</v>
      </c>
      <c r="G35" s="8">
        <f>IF(G36="Oportuna",G$2,0)</f>
        <v>0</v>
      </c>
      <c r="H35" s="8">
        <f>IF(H36="Prevenir",H$2,10)</f>
        <v>0</v>
      </c>
      <c r="I35" s="8">
        <f>IF(I36="Confiable",I$2,0)</f>
        <v>0</v>
      </c>
      <c r="J35" s="48">
        <f>SUM(E35:I35)</f>
        <v>90</v>
      </c>
      <c r="K35" s="56" t="s">
        <v>115</v>
      </c>
      <c r="L35" s="8">
        <f>IF(L36="Fuerte",100,IF(L36="Moderado",50,IF(L36="Débil",0)))</f>
        <v>100</v>
      </c>
      <c r="M35" s="477">
        <f>IF(M43="Fuerte",2,IF(M43="Moderado",1,IF(M43="Débil",0)))</f>
        <v>1</v>
      </c>
      <c r="N35" s="468">
        <f>IF((C43)&gt;=1,$M$35,0)</f>
        <v>0</v>
      </c>
      <c r="O35" s="468">
        <f>IF((D43)&gt;=1,$M$35,0)</f>
        <v>0</v>
      </c>
    </row>
    <row r="36" spans="1:15" s="14" customFormat="1" x14ac:dyDescent="0.25">
      <c r="A36" s="509"/>
      <c r="B36" s="498"/>
      <c r="C36" s="486"/>
      <c r="D36" s="486"/>
      <c r="E36" s="39" t="s">
        <v>101</v>
      </c>
      <c r="F36" s="39" t="s">
        <v>102</v>
      </c>
      <c r="G36" s="39" t="s">
        <v>104</v>
      </c>
      <c r="H36" s="39" t="s">
        <v>106</v>
      </c>
      <c r="I36" s="39" t="s">
        <v>107</v>
      </c>
      <c r="J36" s="92" t="str">
        <f>IF(AND(J35&gt;=0,J35&lt;=84),"Débil",IF(AND(J35&gt;=85,J35&lt;=95),"Moderado",IF(AND(J35&gt;=96,J35&lt;=100),"Fuerte")))</f>
        <v>Moderado</v>
      </c>
      <c r="K36" s="93" t="str">
        <f>IF(K35="Siempre","Fuerte",IF(K35="Algunas Veces","Moderado",IF(K35="No se ejecuta","Débil")))</f>
        <v>Fuerte</v>
      </c>
      <c r="L36" s="95" t="s">
        <v>118</v>
      </c>
      <c r="M36" s="478"/>
      <c r="N36" s="469"/>
      <c r="O36" s="469"/>
    </row>
    <row r="37" spans="1:15" s="14" customFormat="1" ht="18.75" customHeight="1" x14ac:dyDescent="0.25">
      <c r="A37" s="509"/>
      <c r="B37" s="497" t="e">
        <f>+'MAPA DE RIESGOS SECCIONALES'!#REF!</f>
        <v>#REF!</v>
      </c>
      <c r="C37" s="485" t="e">
        <f>IF('MAPA DE RIESGOS SECCIONALES'!#REF!="Preventivo","x"," ")</f>
        <v>#REF!</v>
      </c>
      <c r="D37" s="485" t="e">
        <f>IF('MAPA DE RIESGOS SECCIONALES'!#REF!="Detectivo","x"," ")</f>
        <v>#REF!</v>
      </c>
      <c r="E37" s="8">
        <f>IF(E38="Asignado",E$2,0)</f>
        <v>50</v>
      </c>
      <c r="F37" s="8">
        <f>IF(F38="Adecuado",F$2,0)</f>
        <v>0</v>
      </c>
      <c r="G37" s="8">
        <f>IF(G38="Oportuna",G$2,0)</f>
        <v>0</v>
      </c>
      <c r="H37" s="8">
        <f>IF(H38="Prevenir",H$2,10)</f>
        <v>10</v>
      </c>
      <c r="I37" s="8">
        <f>IF(I38="Confiable",I$2,0)</f>
        <v>0</v>
      </c>
      <c r="J37" s="48">
        <f>SUM(E37:I37)</f>
        <v>60</v>
      </c>
      <c r="K37" s="56" t="s">
        <v>115</v>
      </c>
      <c r="L37" s="8">
        <f>IF(L38="Fuerte",100,IF(L38="Moderado",50,IF(L38="Débil",0)))</f>
        <v>0</v>
      </c>
      <c r="M37" s="478"/>
      <c r="N37" s="469"/>
      <c r="O37" s="469"/>
    </row>
    <row r="38" spans="1:15" s="14" customFormat="1" ht="45.75" customHeight="1" x14ac:dyDescent="0.25">
      <c r="A38" s="509"/>
      <c r="B38" s="498"/>
      <c r="C38" s="486"/>
      <c r="D38" s="486"/>
      <c r="E38" s="39" t="s">
        <v>101</v>
      </c>
      <c r="F38" s="39" t="s">
        <v>103</v>
      </c>
      <c r="G38" s="39" t="s">
        <v>104</v>
      </c>
      <c r="H38" s="39" t="s">
        <v>113</v>
      </c>
      <c r="I38" s="39" t="s">
        <v>107</v>
      </c>
      <c r="J38" s="92" t="str">
        <f>IF(AND(J37&gt;=0,J37&lt;=84),"Débil",IF(AND(J37&gt;=85,J37&lt;=95),"Moderado",IF(AND(J37&gt;=96,J37&lt;=100),"Fuerte")))</f>
        <v>Débil</v>
      </c>
      <c r="K38" s="93" t="str">
        <f>IF(K37="Siempre","Fuerte",IF(K37="Algunas Veces","Moderado",IF(K37="No se ejecuta","Débil")))</f>
        <v>Fuerte</v>
      </c>
      <c r="L38" s="95" t="s">
        <v>117</v>
      </c>
      <c r="M38" s="478"/>
      <c r="N38" s="469"/>
      <c r="O38" s="469"/>
    </row>
    <row r="39" spans="1:15" s="14" customFormat="1" ht="18.75" customHeight="1" x14ac:dyDescent="0.25">
      <c r="A39" s="509"/>
      <c r="B39" s="497" t="e">
        <f>+'MAPA DE RIESGOS SECCIONALES'!#REF!</f>
        <v>#REF!</v>
      </c>
      <c r="C39" s="485" t="e">
        <f>IF('MAPA DE RIESGOS SECCIONALES'!#REF!="Preventivo","x"," ")</f>
        <v>#REF!</v>
      </c>
      <c r="D39" s="485" t="e">
        <f>IF('MAPA DE RIESGOS SECCIONALES'!#REF!="Detectivo","x"," ")</f>
        <v>#REF!</v>
      </c>
      <c r="E39" s="8">
        <f>IF(E40="Asignado",E$2,0)</f>
        <v>50</v>
      </c>
      <c r="F39" s="8">
        <f>IF(F40="Adecuado",F$2,0)</f>
        <v>40</v>
      </c>
      <c r="G39" s="8">
        <f>IF(G40="Oportuna",G$2,0)</f>
        <v>0</v>
      </c>
      <c r="H39" s="8">
        <f>IF(H40="Prevenir",H$2,10)</f>
        <v>0</v>
      </c>
      <c r="I39" s="8">
        <f>IF(I40="Confiable",I$2,0)</f>
        <v>0</v>
      </c>
      <c r="J39" s="48">
        <f>SUM(E39:I39)</f>
        <v>90</v>
      </c>
      <c r="K39" s="56" t="s">
        <v>115</v>
      </c>
      <c r="L39" s="8">
        <f>IF(L40="Fuerte",100,IF(L40="Moderado",50,IF(L40="Débil",0)))</f>
        <v>100</v>
      </c>
      <c r="M39" s="478"/>
      <c r="N39" s="469"/>
      <c r="O39" s="469"/>
    </row>
    <row r="40" spans="1:15" s="14" customFormat="1" x14ac:dyDescent="0.25">
      <c r="A40" s="509"/>
      <c r="B40" s="498"/>
      <c r="C40" s="486"/>
      <c r="D40" s="486"/>
      <c r="E40" s="39" t="s">
        <v>101</v>
      </c>
      <c r="F40" s="39" t="s">
        <v>102</v>
      </c>
      <c r="G40" s="39" t="s">
        <v>104</v>
      </c>
      <c r="H40" s="39" t="s">
        <v>106</v>
      </c>
      <c r="I40" s="39" t="s">
        <v>107</v>
      </c>
      <c r="J40" s="92" t="str">
        <f>IF(AND(J39&gt;=0,J39&lt;=84),"Débil",IF(AND(J39&gt;=85,J39&lt;=95),"Moderado",IF(AND(J39&gt;=96,J39&lt;=100),"Fuerte")))</f>
        <v>Moderado</v>
      </c>
      <c r="K40" s="93" t="str">
        <f>IF(K39="Siempre","Fuerte",IF(K39="Algunas Veces","Moderado",IF(K39="No se ejecuta","Débil")))</f>
        <v>Fuerte</v>
      </c>
      <c r="L40" s="95" t="s">
        <v>118</v>
      </c>
      <c r="M40" s="478"/>
      <c r="N40" s="469"/>
      <c r="O40" s="469"/>
    </row>
    <row r="41" spans="1:15" s="14" customFormat="1" ht="18.75" customHeight="1" x14ac:dyDescent="0.25">
      <c r="A41" s="509"/>
      <c r="B41" s="497" t="e">
        <f>+'MAPA DE RIESGOS SECCIONALES'!#REF!</f>
        <v>#REF!</v>
      </c>
      <c r="C41" s="485" t="e">
        <f>IF('MAPA DE RIESGOS SECCIONALES'!#REF!="Preventivo","x"," ")</f>
        <v>#REF!</v>
      </c>
      <c r="D41" s="485" t="e">
        <f>IF('MAPA DE RIESGOS SECCIONALES'!#REF!="Detectivo","x"," ")</f>
        <v>#REF!</v>
      </c>
      <c r="E41" s="8">
        <f>IF(E42="Asignado",E$2,0)</f>
        <v>50</v>
      </c>
      <c r="F41" s="8">
        <f>IF(F42="Adecuado",F$2,0)</f>
        <v>40</v>
      </c>
      <c r="G41" s="8">
        <f>IF(G42="Oportuna",G$2,0)</f>
        <v>0</v>
      </c>
      <c r="H41" s="8">
        <f>IF(H42="Prevenir",H$2,10)</f>
        <v>0</v>
      </c>
      <c r="I41" s="8">
        <f>IF(I42="Confiable",I$2,0)</f>
        <v>0</v>
      </c>
      <c r="J41" s="90">
        <f>SUM(E41:I41)</f>
        <v>90</v>
      </c>
      <c r="K41" s="56" t="s">
        <v>115</v>
      </c>
      <c r="L41" s="8">
        <f>IF(L42="Fuerte",100,IF(L42="Moderado",50,IF(L42="Débil",0)))</f>
        <v>100</v>
      </c>
      <c r="M41" s="478"/>
      <c r="N41" s="469"/>
      <c r="O41" s="469"/>
    </row>
    <row r="42" spans="1:15" s="14" customFormat="1" x14ac:dyDescent="0.25">
      <c r="A42" s="510"/>
      <c r="B42" s="498"/>
      <c r="C42" s="486"/>
      <c r="D42" s="486"/>
      <c r="E42" s="39" t="s">
        <v>101</v>
      </c>
      <c r="F42" s="39" t="s">
        <v>102</v>
      </c>
      <c r="G42" s="39" t="s">
        <v>104</v>
      </c>
      <c r="H42" s="39" t="s">
        <v>106</v>
      </c>
      <c r="I42" s="39" t="s">
        <v>107</v>
      </c>
      <c r="J42" s="92" t="str">
        <f>IF(AND(J41&gt;=0,J41&lt;=84),"Débil",IF(AND(J41&gt;=85,J41&lt;=95),"Moderado",IF(AND(J41&gt;=96,J41&lt;=100),"Fuerte")))</f>
        <v>Moderado</v>
      </c>
      <c r="K42" s="93" t="str">
        <f>IF(K41="Siempre","Fuerte",IF(K41="Algunas Veces","Moderado",IF(K41="No se ejecuta","Débil")))</f>
        <v>Fuerte</v>
      </c>
      <c r="L42" s="95" t="s">
        <v>118</v>
      </c>
      <c r="M42" s="479"/>
      <c r="N42" s="470"/>
      <c r="O42" s="470"/>
    </row>
    <row r="43" spans="1:15" s="14" customFormat="1" x14ac:dyDescent="0.25">
      <c r="C43" s="91">
        <f>COUNTIF(C35:C42,"x")</f>
        <v>0</v>
      </c>
      <c r="D43" s="91">
        <f>COUNTIF(D35:D42,"x")</f>
        <v>0</v>
      </c>
      <c r="J43" s="54"/>
      <c r="L43" s="58">
        <f>AVERAGE(L35:L42)</f>
        <v>75</v>
      </c>
      <c r="M43" s="57" t="str">
        <f>IF(AND(L43&gt;=0,L43&lt;=49),"Débil",IF(AND(L43&gt;=50,L43&lt;=87.5),"Moderado",IF(AND(L43&gt;=87.6,L43&lt;=100),"Fuerte")))</f>
        <v>Moderado</v>
      </c>
      <c r="N43" s="38"/>
      <c r="O43" s="38"/>
    </row>
    <row r="47" spans="1:15" s="14" customFormat="1" ht="30" x14ac:dyDescent="0.25">
      <c r="A47" s="41" t="s">
        <v>1</v>
      </c>
      <c r="B47" s="487" t="s">
        <v>72</v>
      </c>
      <c r="C47" s="488"/>
      <c r="D47" s="489"/>
      <c r="E47" s="40">
        <v>15</v>
      </c>
      <c r="F47" s="40">
        <v>15</v>
      </c>
      <c r="G47" s="40">
        <v>15</v>
      </c>
      <c r="H47" s="40">
        <v>15</v>
      </c>
      <c r="I47" s="40">
        <v>15</v>
      </c>
      <c r="J47" s="40">
        <f>SUM(E47:I47)</f>
        <v>75</v>
      </c>
      <c r="K47" s="61" t="s">
        <v>125</v>
      </c>
      <c r="L47" s="61" t="s">
        <v>119</v>
      </c>
      <c r="M47" s="490" t="s">
        <v>70</v>
      </c>
      <c r="N47" s="471" t="s">
        <v>61</v>
      </c>
      <c r="O47" s="472"/>
    </row>
    <row r="48" spans="1:15" s="14" customFormat="1" ht="43.5" customHeight="1" x14ac:dyDescent="0.25">
      <c r="A48" s="508" t="e">
        <f>+'MAPA DE RIESGOS SECCIONALES'!#REF!</f>
        <v>#REF!</v>
      </c>
      <c r="B48" s="36" t="s">
        <v>71</v>
      </c>
      <c r="C48" s="499" t="s">
        <v>2</v>
      </c>
      <c r="D48" s="499" t="s">
        <v>3</v>
      </c>
      <c r="E48" s="493" t="s">
        <v>94</v>
      </c>
      <c r="F48" s="493" t="s">
        <v>95</v>
      </c>
      <c r="G48" s="493" t="s">
        <v>96</v>
      </c>
      <c r="H48" s="493" t="s">
        <v>97</v>
      </c>
      <c r="I48" s="493" t="s">
        <v>98</v>
      </c>
      <c r="J48" s="494" t="s">
        <v>121</v>
      </c>
      <c r="K48" s="473" t="s">
        <v>114</v>
      </c>
      <c r="L48" s="475" t="s">
        <v>120</v>
      </c>
      <c r="M48" s="491"/>
      <c r="N48" s="466" t="s">
        <v>2</v>
      </c>
      <c r="O48" s="466" t="s">
        <v>3</v>
      </c>
    </row>
    <row r="49" spans="1:15" s="14" customFormat="1" ht="35.25" customHeight="1" x14ac:dyDescent="0.25">
      <c r="A49" s="509"/>
      <c r="B49" s="37" t="s">
        <v>60</v>
      </c>
      <c r="C49" s="500"/>
      <c r="D49" s="500"/>
      <c r="E49" s="493"/>
      <c r="F49" s="493"/>
      <c r="G49" s="493"/>
      <c r="H49" s="493"/>
      <c r="I49" s="493"/>
      <c r="J49" s="494"/>
      <c r="K49" s="474"/>
      <c r="L49" s="476"/>
      <c r="M49" s="492"/>
      <c r="N49" s="467"/>
      <c r="O49" s="467"/>
    </row>
    <row r="50" spans="1:15" s="14" customFormat="1" ht="18.75" customHeight="1" x14ac:dyDescent="0.25">
      <c r="A50" s="509"/>
      <c r="B50" s="497" t="e">
        <f>+'MAPA DE RIESGOS SECCIONALES'!#REF!</f>
        <v>#REF!</v>
      </c>
      <c r="C50" s="485" t="e">
        <f>IF('MAPA DE RIESGOS SECCIONALES'!#REF!="Preventivo","x"," ")</f>
        <v>#REF!</v>
      </c>
      <c r="D50" s="485" t="e">
        <f>IF('MAPA DE RIESGOS SECCIONALES'!#REF!="Detectivo","x"," ")</f>
        <v>#REF!</v>
      </c>
      <c r="E50" s="8">
        <f>IF(E51="Asignado",E$2,0)</f>
        <v>50</v>
      </c>
      <c r="F50" s="8">
        <f>IF(F51="Adecuado",F$2,0)</f>
        <v>40</v>
      </c>
      <c r="G50" s="8">
        <f>IF(G51="Oportuna",G$2,0)</f>
        <v>0</v>
      </c>
      <c r="H50" s="8">
        <f>IF(H51="Prevenir",H$2,10)</f>
        <v>0</v>
      </c>
      <c r="I50" s="8">
        <f>IF(I51="Confiable",I$2,0)</f>
        <v>0</v>
      </c>
      <c r="J50" s="48">
        <f>SUM(E50:I50)</f>
        <v>90</v>
      </c>
      <c r="K50" s="56" t="s">
        <v>115</v>
      </c>
      <c r="L50" s="8">
        <f>IF(L51="Fuerte",100,IF(L51="Moderado",50,IF(L51="Débil",0)))</f>
        <v>100</v>
      </c>
      <c r="M50" s="477">
        <f>IF(M58="Fuerte",2,IF(M58="Moderado",1,IF(M58="Débil",0)))</f>
        <v>2</v>
      </c>
      <c r="N50" s="468">
        <f>IF((C58)&gt;=1,$M$50,0)</f>
        <v>0</v>
      </c>
      <c r="O50" s="468">
        <f>IF((D58)&gt;=1,$M$50,0)</f>
        <v>0</v>
      </c>
    </row>
    <row r="51" spans="1:15" s="14" customFormat="1" ht="114.75" customHeight="1" x14ac:dyDescent="0.25">
      <c r="A51" s="509"/>
      <c r="B51" s="498"/>
      <c r="C51" s="486"/>
      <c r="D51" s="486"/>
      <c r="E51" s="39" t="s">
        <v>101</v>
      </c>
      <c r="F51" s="39" t="s">
        <v>102</v>
      </c>
      <c r="G51" s="39" t="s">
        <v>104</v>
      </c>
      <c r="H51" s="39" t="s">
        <v>106</v>
      </c>
      <c r="I51" s="39" t="s">
        <v>107</v>
      </c>
      <c r="J51" s="92" t="str">
        <f>IF(AND(J50&gt;=0,J50&lt;=84),"Débil",IF(AND(J50&gt;=85,J50&lt;=95),"Moderado",IF(AND(J50&gt;=96,J50&lt;=100),"Fuerte")))</f>
        <v>Moderado</v>
      </c>
      <c r="K51" s="93" t="str">
        <f>IF(K50="Siempre","Fuerte",IF(K50="Algunas Veces","Moderado",IF(K50="No se ejecuta","Débil")))</f>
        <v>Fuerte</v>
      </c>
      <c r="L51" s="95" t="s">
        <v>118</v>
      </c>
      <c r="M51" s="478"/>
      <c r="N51" s="469"/>
      <c r="O51" s="469"/>
    </row>
    <row r="52" spans="1:15" s="14" customFormat="1" ht="18.75" customHeight="1" x14ac:dyDescent="0.25">
      <c r="A52" s="509"/>
      <c r="B52" s="497" t="e">
        <f>+'MAPA DE RIESGOS SECCIONALES'!#REF!</f>
        <v>#REF!</v>
      </c>
      <c r="C52" s="485" t="e">
        <f>IF('MAPA DE RIESGOS SECCIONALES'!#REF!="Preventivo","x"," ")</f>
        <v>#REF!</v>
      </c>
      <c r="D52" s="485" t="e">
        <f>IF('MAPA DE RIESGOS SECCIONALES'!#REF!="Detectivo","x"," ")</f>
        <v>#REF!</v>
      </c>
      <c r="E52" s="8">
        <f>IF(E53="Asignado",E$2,0)</f>
        <v>50</v>
      </c>
      <c r="F52" s="8">
        <f>IF(F53="Adecuado",F$2,0)</f>
        <v>40</v>
      </c>
      <c r="G52" s="8">
        <f>IF(G53="Oportuna",G$2,0)</f>
        <v>0</v>
      </c>
      <c r="H52" s="8">
        <f>IF(H53="Prevenir",H$2,10)</f>
        <v>0</v>
      </c>
      <c r="I52" s="8">
        <f>IF(I53="Confiable",I$2,0)</f>
        <v>0</v>
      </c>
      <c r="J52" s="48">
        <f>SUM(E52:I52)</f>
        <v>90</v>
      </c>
      <c r="K52" s="56" t="s">
        <v>115</v>
      </c>
      <c r="L52" s="8">
        <f>IF(L53="Fuerte",100,IF(L53="Moderado",50,IF(L53="Débil",0)))</f>
        <v>100</v>
      </c>
      <c r="M52" s="478"/>
      <c r="N52" s="469"/>
      <c r="O52" s="469"/>
    </row>
    <row r="53" spans="1:15" s="14" customFormat="1" ht="133.5" customHeight="1" x14ac:dyDescent="0.25">
      <c r="A53" s="509"/>
      <c r="B53" s="498"/>
      <c r="C53" s="486"/>
      <c r="D53" s="486"/>
      <c r="E53" s="39" t="s">
        <v>101</v>
      </c>
      <c r="F53" s="39" t="s">
        <v>102</v>
      </c>
      <c r="G53" s="39" t="s">
        <v>104</v>
      </c>
      <c r="H53" s="39" t="s">
        <v>106</v>
      </c>
      <c r="I53" s="39" t="s">
        <v>107</v>
      </c>
      <c r="J53" s="92" t="str">
        <f>IF(AND(J52&gt;=0,J52&lt;=84),"Débil",IF(AND(J52&gt;=85,J52&lt;=95),"Moderado",IF(AND(J52&gt;=96,J52&lt;=100),"Fuerte")))</f>
        <v>Moderado</v>
      </c>
      <c r="K53" s="93" t="str">
        <f>IF(K52="Siempre","Fuerte",IF(K52="Algunas Veces","Moderado",IF(K52="No se ejecuta","Débil")))</f>
        <v>Fuerte</v>
      </c>
      <c r="L53" s="95" t="s">
        <v>118</v>
      </c>
      <c r="M53" s="478"/>
      <c r="N53" s="469"/>
      <c r="O53" s="469"/>
    </row>
    <row r="54" spans="1:15" s="14" customFormat="1" ht="18.75" customHeight="1" x14ac:dyDescent="0.25">
      <c r="A54" s="509"/>
      <c r="B54" s="497" t="e">
        <f>+'MAPA DE RIESGOS SECCIONALES'!#REF!</f>
        <v>#REF!</v>
      </c>
      <c r="C54" s="485" t="e">
        <f>IF('MAPA DE RIESGOS SECCIONALES'!#REF!="Preventivo","x"," ")</f>
        <v>#REF!</v>
      </c>
      <c r="D54" s="485" t="e">
        <f>IF('MAPA DE RIESGOS SECCIONALES'!#REF!="Detectivo","x"," ")</f>
        <v>#REF!</v>
      </c>
      <c r="E54" s="8">
        <f>IF(E55="Asignado",E$2,0)</f>
        <v>50</v>
      </c>
      <c r="F54" s="8">
        <f>IF(F55="Adecuado",F$2,0)</f>
        <v>40</v>
      </c>
      <c r="G54" s="8">
        <f>IF(G55="Oportuna",G$2,0)</f>
        <v>0</v>
      </c>
      <c r="H54" s="8">
        <f>IF(H55="Prevenir",H$2,10)</f>
        <v>0</v>
      </c>
      <c r="I54" s="8">
        <f>IF(I55="Confiable",I$2,0)</f>
        <v>0</v>
      </c>
      <c r="J54" s="48">
        <f>SUM(E54:I54)</f>
        <v>90</v>
      </c>
      <c r="K54" s="56" t="s">
        <v>115</v>
      </c>
      <c r="L54" s="8">
        <f>IF(L55="Fuerte",100,IF(L55="Moderado",50,IF(L55="Débil",0)))</f>
        <v>100</v>
      </c>
      <c r="M54" s="478"/>
      <c r="N54" s="469"/>
      <c r="O54" s="469"/>
    </row>
    <row r="55" spans="1:15" s="14" customFormat="1" ht="85.5" customHeight="1" x14ac:dyDescent="0.25">
      <c r="A55" s="509"/>
      <c r="B55" s="498"/>
      <c r="C55" s="486"/>
      <c r="D55" s="486"/>
      <c r="E55" s="39" t="s">
        <v>101</v>
      </c>
      <c r="F55" s="39" t="s">
        <v>102</v>
      </c>
      <c r="G55" s="39" t="s">
        <v>104</v>
      </c>
      <c r="H55" s="39" t="s">
        <v>106</v>
      </c>
      <c r="I55" s="39" t="s">
        <v>107</v>
      </c>
      <c r="J55" s="92" t="str">
        <f>IF(AND(J54&gt;=0,J54&lt;=84),"Débil",IF(AND(J54&gt;=85,J54&lt;=95),"Moderado",IF(AND(J54&gt;=96,J54&lt;=100),"Fuerte")))</f>
        <v>Moderado</v>
      </c>
      <c r="K55" s="93" t="str">
        <f>IF(K54="Siempre","Fuerte",IF(K54="Algunas Veces","Moderado",IF(K54="No se ejecuta","Débil")))</f>
        <v>Fuerte</v>
      </c>
      <c r="L55" s="95" t="s">
        <v>118</v>
      </c>
      <c r="M55" s="478"/>
      <c r="N55" s="469"/>
      <c r="O55" s="469"/>
    </row>
    <row r="56" spans="1:15" s="14" customFormat="1" ht="18.75" customHeight="1" x14ac:dyDescent="0.25">
      <c r="A56" s="509"/>
      <c r="B56" s="497" t="e">
        <f>+'MAPA DE RIESGOS SECCIONALES'!#REF!</f>
        <v>#REF!</v>
      </c>
      <c r="C56" s="485" t="e">
        <f>IF('MAPA DE RIESGOS SECCIONALES'!#REF!="Preventivo","x"," ")</f>
        <v>#REF!</v>
      </c>
      <c r="D56" s="485" t="e">
        <f>IF('MAPA DE RIESGOS SECCIONALES'!#REF!="Detectivo","x"," ")</f>
        <v>#REF!</v>
      </c>
      <c r="E56" s="8"/>
      <c r="F56" s="8"/>
      <c r="G56" s="8"/>
      <c r="H56" s="8"/>
      <c r="I56" s="8"/>
      <c r="J56" s="48"/>
      <c r="K56" s="56"/>
      <c r="L56" s="8"/>
      <c r="M56" s="478"/>
      <c r="N56" s="469"/>
      <c r="O56" s="469"/>
    </row>
    <row r="57" spans="1:15" s="14" customFormat="1" ht="36" customHeight="1" x14ac:dyDescent="0.25">
      <c r="A57" s="510"/>
      <c r="B57" s="498"/>
      <c r="C57" s="486"/>
      <c r="D57" s="486"/>
      <c r="E57" s="39"/>
      <c r="F57" s="39"/>
      <c r="G57" s="39"/>
      <c r="H57" s="39"/>
      <c r="I57" s="39"/>
      <c r="J57" s="92"/>
      <c r="K57" s="93"/>
      <c r="L57" s="95"/>
      <c r="M57" s="479"/>
      <c r="N57" s="470"/>
      <c r="O57" s="470"/>
    </row>
    <row r="58" spans="1:15" s="14" customFormat="1" x14ac:dyDescent="0.25">
      <c r="C58" s="91">
        <f>COUNTIF(C50:C57,"x")</f>
        <v>0</v>
      </c>
      <c r="D58" s="91">
        <f>COUNTIF(D50:D57,"x")</f>
        <v>0</v>
      </c>
      <c r="J58" s="54"/>
      <c r="L58" s="58">
        <f>AVERAGE(L50:L57)</f>
        <v>100</v>
      </c>
      <c r="M58" s="57" t="str">
        <f>IF(AND(L58&gt;=0,L58&lt;=49),"Débil",IF(AND(L58&gt;=50,L58&lt;=87.5),"Moderado",IF(AND(L58&gt;=87.6,L58&lt;=100),"Fuerte")))</f>
        <v>Fuerte</v>
      </c>
      <c r="N58" s="38"/>
      <c r="O58" s="38"/>
    </row>
    <row r="62" spans="1:15" s="14" customFormat="1" ht="32.25" customHeight="1" x14ac:dyDescent="0.25">
      <c r="A62" s="41" t="s">
        <v>1</v>
      </c>
      <c r="B62" s="487" t="s">
        <v>72</v>
      </c>
      <c r="C62" s="488"/>
      <c r="D62" s="489"/>
      <c r="E62" s="40">
        <v>15</v>
      </c>
      <c r="F62" s="40">
        <v>15</v>
      </c>
      <c r="G62" s="40">
        <v>15</v>
      </c>
      <c r="H62" s="40">
        <v>15</v>
      </c>
      <c r="I62" s="40">
        <v>15</v>
      </c>
      <c r="J62" s="40">
        <f>SUM(E62:I62)</f>
        <v>75</v>
      </c>
      <c r="K62" s="61" t="s">
        <v>125</v>
      </c>
      <c r="L62" s="61" t="s">
        <v>119</v>
      </c>
      <c r="M62" s="490" t="s">
        <v>70</v>
      </c>
      <c r="N62" s="471" t="s">
        <v>61</v>
      </c>
      <c r="O62" s="472"/>
    </row>
    <row r="63" spans="1:15" s="14" customFormat="1" ht="43.5" customHeight="1" x14ac:dyDescent="0.25">
      <c r="A63" s="511" t="e">
        <f>+'MAPA DE RIESGOS SECCIONALES'!#REF!</f>
        <v>#REF!</v>
      </c>
      <c r="B63" s="36" t="s">
        <v>71</v>
      </c>
      <c r="C63" s="499" t="s">
        <v>2</v>
      </c>
      <c r="D63" s="499" t="s">
        <v>3</v>
      </c>
      <c r="E63" s="493" t="s">
        <v>94</v>
      </c>
      <c r="F63" s="493" t="s">
        <v>95</v>
      </c>
      <c r="G63" s="493" t="s">
        <v>96</v>
      </c>
      <c r="H63" s="493" t="s">
        <v>97</v>
      </c>
      <c r="I63" s="493" t="s">
        <v>98</v>
      </c>
      <c r="J63" s="494" t="s">
        <v>121</v>
      </c>
      <c r="K63" s="473" t="s">
        <v>114</v>
      </c>
      <c r="L63" s="475" t="s">
        <v>120</v>
      </c>
      <c r="M63" s="491"/>
      <c r="N63" s="466" t="s">
        <v>2</v>
      </c>
      <c r="O63" s="466" t="s">
        <v>3</v>
      </c>
    </row>
    <row r="64" spans="1:15" s="14" customFormat="1" ht="33" customHeight="1" x14ac:dyDescent="0.25">
      <c r="A64" s="512"/>
      <c r="B64" s="37" t="s">
        <v>60</v>
      </c>
      <c r="C64" s="500"/>
      <c r="D64" s="500"/>
      <c r="E64" s="493"/>
      <c r="F64" s="493"/>
      <c r="G64" s="493"/>
      <c r="H64" s="493"/>
      <c r="I64" s="493"/>
      <c r="J64" s="494"/>
      <c r="K64" s="474"/>
      <c r="L64" s="476"/>
      <c r="M64" s="492"/>
      <c r="N64" s="467"/>
      <c r="O64" s="467"/>
    </row>
    <row r="65" spans="1:15" s="14" customFormat="1" ht="18.75" customHeight="1" x14ac:dyDescent="0.25">
      <c r="A65" s="512"/>
      <c r="B65" s="497" t="e">
        <f>+'MAPA DE RIESGOS SECCIONALES'!#REF!</f>
        <v>#REF!</v>
      </c>
      <c r="C65" s="485" t="e">
        <f>IF('MAPA DE RIESGOS SECCIONALES'!#REF!="Preventivo","x"," ")</f>
        <v>#REF!</v>
      </c>
      <c r="D65" s="485" t="e">
        <f>IF('MAPA DE RIESGOS SECCIONALES'!#REF!="Detectivo","x"," ")</f>
        <v>#REF!</v>
      </c>
      <c r="E65" s="8">
        <f>IF(E66="Asignado",E$2,0)</f>
        <v>50</v>
      </c>
      <c r="F65" s="8">
        <f>IF(F66="Adecuado",F$2,0)</f>
        <v>40</v>
      </c>
      <c r="G65" s="8">
        <f>IF(G66="Oportuna",G$2,0)</f>
        <v>0</v>
      </c>
      <c r="H65" s="8">
        <f>IF(H66="Prevenir",H$2,10)</f>
        <v>0</v>
      </c>
      <c r="I65" s="8">
        <f>IF(I66="Confiable",I$2,0)</f>
        <v>0</v>
      </c>
      <c r="J65" s="84">
        <f>SUM(E65:I65)</f>
        <v>90</v>
      </c>
      <c r="K65" s="56" t="s">
        <v>116</v>
      </c>
      <c r="L65" s="8">
        <f>IF(L66="Fuerte",100,IF(L66="Moderado",50,IF(L66="Débil",0)))</f>
        <v>50</v>
      </c>
      <c r="M65" s="477">
        <f>IF(M73="Fuerte",2,IF(M73="Moderado",1,IF(M73="Débil",0)))</f>
        <v>1</v>
      </c>
      <c r="N65" s="468">
        <f>IF((C73)&gt;=1,$M$65,0)</f>
        <v>0</v>
      </c>
      <c r="O65" s="468">
        <f>IF((D73)&gt;=1,$M$65,0)</f>
        <v>0</v>
      </c>
    </row>
    <row r="66" spans="1:15" s="14" customFormat="1" ht="70.5" customHeight="1" x14ac:dyDescent="0.25">
      <c r="A66" s="512"/>
      <c r="B66" s="498"/>
      <c r="C66" s="486"/>
      <c r="D66" s="486"/>
      <c r="E66" s="39" t="s">
        <v>101</v>
      </c>
      <c r="F66" s="39" t="s">
        <v>102</v>
      </c>
      <c r="G66" s="39" t="s">
        <v>104</v>
      </c>
      <c r="H66" s="39" t="s">
        <v>106</v>
      </c>
      <c r="I66" s="39" t="s">
        <v>107</v>
      </c>
      <c r="J66" s="92" t="str">
        <f>IF(AND(J65&gt;=0,J65&lt;=84),"Débil",IF(AND(J65&gt;=85,J65&lt;=95),"Moderado",IF(AND(J65&gt;=96,J65&lt;=100),"Fuerte")))</f>
        <v>Moderado</v>
      </c>
      <c r="K66" s="93" t="str">
        <f>IF(K65="Siempre","Fuerte",IF(K65="Algunas Veces","Moderado",IF(K65="No se ejecuta","Débil")))</f>
        <v>Moderado</v>
      </c>
      <c r="L66" s="95" t="s">
        <v>19</v>
      </c>
      <c r="M66" s="478"/>
      <c r="N66" s="469"/>
      <c r="O66" s="469"/>
    </row>
    <row r="67" spans="1:15" s="14" customFormat="1" ht="27.75" customHeight="1" x14ac:dyDescent="0.25">
      <c r="A67" s="512"/>
      <c r="B67" s="497" t="e">
        <f>+'MAPA DE RIESGOS SECCIONALES'!#REF!</f>
        <v>#REF!</v>
      </c>
      <c r="C67" s="485" t="e">
        <f>IF('MAPA DE RIESGOS SECCIONALES'!#REF!="Preventivo","x"," ")</f>
        <v>#REF!</v>
      </c>
      <c r="D67" s="485" t="e">
        <f>IF('MAPA DE RIESGOS SECCIONALES'!#REF!="Detectivo","x"," ")</f>
        <v>#REF!</v>
      </c>
      <c r="E67" s="8">
        <f>IF(E68="Asignado",E$2,0)</f>
        <v>50</v>
      </c>
      <c r="F67" s="8">
        <f>IF(F68="Adecuado",F$2,0)</f>
        <v>40</v>
      </c>
      <c r="G67" s="8">
        <f>IF(G68="Oportuna",G$2,0)</f>
        <v>0</v>
      </c>
      <c r="H67" s="8">
        <f>IF(H68="Prevenir",H$2,10)</f>
        <v>10</v>
      </c>
      <c r="I67" s="8">
        <f>IF(I68="Confiable",I$2,0)</f>
        <v>0</v>
      </c>
      <c r="J67" s="84">
        <f>SUM(E67:I67)</f>
        <v>100</v>
      </c>
      <c r="K67" s="56" t="s">
        <v>116</v>
      </c>
      <c r="L67" s="8">
        <f>IF(L68="Fuerte",100,IF(L68="Moderado",50,IF(L68="Débil",0)))</f>
        <v>0</v>
      </c>
      <c r="M67" s="478"/>
      <c r="N67" s="469"/>
      <c r="O67" s="469"/>
    </row>
    <row r="68" spans="1:15" s="14" customFormat="1" ht="64.5" customHeight="1" x14ac:dyDescent="0.25">
      <c r="A68" s="512"/>
      <c r="B68" s="498"/>
      <c r="C68" s="486"/>
      <c r="D68" s="486"/>
      <c r="E68" s="39" t="s">
        <v>101</v>
      </c>
      <c r="F68" s="39" t="s">
        <v>102</v>
      </c>
      <c r="G68" s="39" t="s">
        <v>104</v>
      </c>
      <c r="H68" s="39" t="s">
        <v>113</v>
      </c>
      <c r="I68" s="39" t="s">
        <v>107</v>
      </c>
      <c r="J68" s="92" t="str">
        <f>IF(AND(J67&gt;=0,J67&lt;=84),"Débil",IF(AND(J67&gt;=85,J67&lt;=95),"Moderado",IF(AND(J67&gt;=96,J67&lt;=100),"Fuerte")))</f>
        <v>Fuerte</v>
      </c>
      <c r="K68" s="93" t="str">
        <f>IF(K67="Siempre","Fuerte",IF(K67="Algunas Veces","Moderado",IF(K67="No se ejecuta","Débil")))</f>
        <v>Moderado</v>
      </c>
      <c r="L68" s="95" t="s">
        <v>117</v>
      </c>
      <c r="M68" s="478"/>
      <c r="N68" s="469"/>
      <c r="O68" s="469"/>
    </row>
    <row r="69" spans="1:15" s="14" customFormat="1" ht="27.75" customHeight="1" x14ac:dyDescent="0.25">
      <c r="A69" s="512"/>
      <c r="B69" s="497" t="e">
        <f>+'MAPA DE RIESGOS SECCIONALES'!#REF!</f>
        <v>#REF!</v>
      </c>
      <c r="C69" s="485" t="e">
        <f>IF('MAPA DE RIESGOS SECCIONALES'!#REF!="Preventivo","x"," ")</f>
        <v>#REF!</v>
      </c>
      <c r="D69" s="485" t="e">
        <f>IF('MAPA DE RIESGOS SECCIONALES'!#REF!="Detectivo","x"," ")</f>
        <v>#REF!</v>
      </c>
      <c r="E69" s="8">
        <f>IF(E70="Asignado",E$2,0)</f>
        <v>50</v>
      </c>
      <c r="F69" s="8">
        <f>IF(F70="Adecuado",F$2,0)</f>
        <v>40</v>
      </c>
      <c r="G69" s="8">
        <f>IF(G70="Oportuna",G$2,0)</f>
        <v>0</v>
      </c>
      <c r="H69" s="8">
        <f>IF(H70="Prevenir",H$2,10)</f>
        <v>0</v>
      </c>
      <c r="I69" s="8">
        <f>IF(I70="Confiable",I$2,0)</f>
        <v>0</v>
      </c>
      <c r="J69" s="84">
        <f>SUM(E69:I69)</f>
        <v>90</v>
      </c>
      <c r="K69" s="56" t="s">
        <v>115</v>
      </c>
      <c r="L69" s="8">
        <f>IF(L70="Fuerte",100,IF(L70="Moderado",50,IF(L70="Débil",0)))</f>
        <v>100</v>
      </c>
      <c r="M69" s="478"/>
      <c r="N69" s="469"/>
      <c r="O69" s="469"/>
    </row>
    <row r="70" spans="1:15" s="14" customFormat="1" ht="54" customHeight="1" x14ac:dyDescent="0.25">
      <c r="A70" s="512"/>
      <c r="B70" s="498"/>
      <c r="C70" s="486"/>
      <c r="D70" s="486"/>
      <c r="E70" s="39" t="s">
        <v>101</v>
      </c>
      <c r="F70" s="39" t="s">
        <v>102</v>
      </c>
      <c r="G70" s="39" t="s">
        <v>104</v>
      </c>
      <c r="H70" s="39" t="s">
        <v>106</v>
      </c>
      <c r="I70" s="39" t="s">
        <v>107</v>
      </c>
      <c r="J70" s="92" t="str">
        <f>IF(AND(J69&gt;=0,J69&lt;=84),"Débil",IF(AND(J69&gt;=85,J69&lt;=95),"Moderado",IF(AND(J69&gt;=96,J69&lt;=100),"Fuerte")))</f>
        <v>Moderado</v>
      </c>
      <c r="K70" s="93" t="str">
        <f>IF(K69="Siempre","Fuerte",IF(K69="Algunas Veces","Moderado",IF(K69="No se ejecuta","Débil")))</f>
        <v>Fuerte</v>
      </c>
      <c r="L70" s="95" t="s">
        <v>118</v>
      </c>
      <c r="M70" s="478"/>
      <c r="N70" s="469"/>
      <c r="O70" s="469"/>
    </row>
    <row r="71" spans="1:15" s="14" customFormat="1" ht="27.75" customHeight="1" x14ac:dyDescent="0.25">
      <c r="A71" s="512"/>
      <c r="B71" s="497" t="e">
        <f>+'MAPA DE RIESGOS SECCIONALES'!#REF!</f>
        <v>#REF!</v>
      </c>
      <c r="C71" s="485" t="e">
        <f>IF('MAPA DE RIESGOS SECCIONALES'!#REF!="Preventivo","x"," ")</f>
        <v>#REF!</v>
      </c>
      <c r="D71" s="485" t="e">
        <f>IF('MAPA DE RIESGOS SECCIONALES'!#REF!="Detectivo","x"," ")</f>
        <v>#REF!</v>
      </c>
      <c r="E71" s="8"/>
      <c r="F71" s="8"/>
      <c r="G71" s="8"/>
      <c r="H71" s="8"/>
      <c r="I71" s="8"/>
      <c r="J71" s="84"/>
      <c r="K71" s="56"/>
      <c r="L71" s="8">
        <f>IF(L72="Fuerte",100,IF(L72="Moderado",50,IF(L72="Débil",0)))</f>
        <v>100</v>
      </c>
      <c r="M71" s="478"/>
      <c r="N71" s="469"/>
      <c r="O71" s="469"/>
    </row>
    <row r="72" spans="1:15" s="14" customFormat="1" x14ac:dyDescent="0.25">
      <c r="A72" s="513"/>
      <c r="B72" s="498"/>
      <c r="C72" s="486"/>
      <c r="D72" s="486"/>
      <c r="E72" s="39"/>
      <c r="F72" s="39"/>
      <c r="G72" s="39"/>
      <c r="H72" s="39"/>
      <c r="I72" s="39"/>
      <c r="J72" s="92"/>
      <c r="K72" s="93"/>
      <c r="L72" s="95" t="s">
        <v>118</v>
      </c>
      <c r="M72" s="479"/>
      <c r="N72" s="470"/>
      <c r="O72" s="470"/>
    </row>
    <row r="73" spans="1:15" s="14" customFormat="1" x14ac:dyDescent="0.25">
      <c r="C73" s="91">
        <f>COUNTIF(C65:C72,"x")</f>
        <v>0</v>
      </c>
      <c r="D73" s="91">
        <f>COUNTIF(D65:D72,"x")</f>
        <v>0</v>
      </c>
      <c r="J73" s="54"/>
      <c r="L73" s="58">
        <f>AVERAGE(L65:L72)</f>
        <v>62.5</v>
      </c>
      <c r="M73" s="57" t="str">
        <f>IF(AND(L73&gt;=0,L73&lt;=49),"Débil",IF(AND(L73&gt;=50,L73&lt;=87.5),"Moderado",IF(AND(L73&gt;=87.6,L73&lt;=100),"Fuerte")))</f>
        <v>Moderado</v>
      </c>
      <c r="N73" s="38"/>
      <c r="O73" s="38"/>
    </row>
    <row r="77" spans="1:15" s="14" customFormat="1" ht="30" customHeight="1" x14ac:dyDescent="0.25">
      <c r="A77" s="41" t="s">
        <v>1</v>
      </c>
      <c r="B77" s="487" t="s">
        <v>72</v>
      </c>
      <c r="C77" s="488"/>
      <c r="D77" s="489"/>
      <c r="E77" s="40">
        <v>15</v>
      </c>
      <c r="F77" s="40">
        <v>15</v>
      </c>
      <c r="G77" s="40">
        <v>15</v>
      </c>
      <c r="H77" s="40">
        <v>15</v>
      </c>
      <c r="I77" s="40">
        <v>15</v>
      </c>
      <c r="J77" s="40">
        <f>SUM(E77:I77)</f>
        <v>75</v>
      </c>
      <c r="K77" s="61" t="s">
        <v>125</v>
      </c>
      <c r="L77" s="61" t="s">
        <v>119</v>
      </c>
      <c r="M77" s="490" t="s">
        <v>70</v>
      </c>
      <c r="N77" s="471" t="s">
        <v>61</v>
      </c>
      <c r="O77" s="472"/>
    </row>
    <row r="78" spans="1:15" s="14" customFormat="1" ht="33" customHeight="1" x14ac:dyDescent="0.25">
      <c r="A78" s="505" t="e">
        <f>+'MAPA DE RIESGOS SECCIONALES'!#REF!</f>
        <v>#REF!</v>
      </c>
      <c r="B78" s="36" t="s">
        <v>71</v>
      </c>
      <c r="C78" s="499" t="s">
        <v>2</v>
      </c>
      <c r="D78" s="499" t="s">
        <v>3</v>
      </c>
      <c r="E78" s="493" t="s">
        <v>94</v>
      </c>
      <c r="F78" s="493" t="s">
        <v>95</v>
      </c>
      <c r="G78" s="493" t="s">
        <v>96</v>
      </c>
      <c r="H78" s="493" t="s">
        <v>97</v>
      </c>
      <c r="I78" s="493" t="s">
        <v>98</v>
      </c>
      <c r="J78" s="494" t="s">
        <v>121</v>
      </c>
      <c r="K78" s="473" t="s">
        <v>114</v>
      </c>
      <c r="L78" s="475" t="s">
        <v>120</v>
      </c>
      <c r="M78" s="491"/>
      <c r="N78" s="466" t="s">
        <v>2</v>
      </c>
      <c r="O78" s="466" t="s">
        <v>3</v>
      </c>
    </row>
    <row r="79" spans="1:15" s="14" customFormat="1" ht="36" customHeight="1" x14ac:dyDescent="0.25">
      <c r="A79" s="506"/>
      <c r="B79" s="37" t="s">
        <v>60</v>
      </c>
      <c r="C79" s="500"/>
      <c r="D79" s="500"/>
      <c r="E79" s="493"/>
      <c r="F79" s="493"/>
      <c r="G79" s="493"/>
      <c r="H79" s="493"/>
      <c r="I79" s="493"/>
      <c r="J79" s="494"/>
      <c r="K79" s="474"/>
      <c r="L79" s="476"/>
      <c r="M79" s="492"/>
      <c r="N79" s="467"/>
      <c r="O79" s="467"/>
    </row>
    <row r="80" spans="1:15" s="14" customFormat="1" ht="18.75" customHeight="1" x14ac:dyDescent="0.25">
      <c r="A80" s="506"/>
      <c r="B80" s="514" t="e">
        <f>+'MAPA DE RIESGOS SECCIONALES'!#REF!</f>
        <v>#REF!</v>
      </c>
      <c r="C80" s="485" t="e">
        <f>IF('MAPA DE RIESGOS SECCIONALES'!#REF!="Preventivo","x"," ")</f>
        <v>#REF!</v>
      </c>
      <c r="D80" s="485" t="e">
        <f>IF('MAPA DE RIESGOS SECCIONALES'!#REF!="Detectivo","x"," ")</f>
        <v>#REF!</v>
      </c>
      <c r="E80" s="8">
        <f>IF(E81="Asignado",E$2,0)</f>
        <v>50</v>
      </c>
      <c r="F80" s="8">
        <f>IF(F81="Adecuado",F$2,0)</f>
        <v>40</v>
      </c>
      <c r="G80" s="8">
        <f>IF(G81="Oportuna",G$2,0)</f>
        <v>0</v>
      </c>
      <c r="H80" s="8">
        <f>IF(H81="Prevenir",H$2,10)</f>
        <v>10</v>
      </c>
      <c r="I80" s="8">
        <f>IF(I81="Confiable",I$2,0)</f>
        <v>0</v>
      </c>
      <c r="J80" s="84">
        <f>SUM(E80:I80)</f>
        <v>100</v>
      </c>
      <c r="K80" s="56" t="s">
        <v>115</v>
      </c>
      <c r="L80" s="8">
        <f>IF(L81="Fuerte",100,IF(L81="Moderado",50,IF(L81="Débil",0)))</f>
        <v>50</v>
      </c>
      <c r="M80" s="477">
        <f>IF(M88="Fuerte",2,IF(M88="Moderado",1,IF(M88="Débil",0)))</f>
        <v>1</v>
      </c>
      <c r="N80" s="468">
        <f>IF((C88)&gt;=1,$M$80,0)</f>
        <v>0</v>
      </c>
      <c r="O80" s="468">
        <f>IF((D88)&gt;=1,$M$80,0)</f>
        <v>0</v>
      </c>
    </row>
    <row r="81" spans="1:15" s="14" customFormat="1" x14ac:dyDescent="0.25">
      <c r="A81" s="506"/>
      <c r="B81" s="515"/>
      <c r="C81" s="486"/>
      <c r="D81" s="486"/>
      <c r="E81" s="39" t="s">
        <v>101</v>
      </c>
      <c r="F81" s="39" t="s">
        <v>102</v>
      </c>
      <c r="G81" s="39" t="s">
        <v>104</v>
      </c>
      <c r="H81" s="39" t="s">
        <v>113</v>
      </c>
      <c r="I81" s="39" t="s">
        <v>107</v>
      </c>
      <c r="J81" s="92" t="str">
        <f>IF(AND(J80&gt;=0,J80&lt;=84),"Débil",IF(AND(J80&gt;=85,J80&lt;=95),"Moderado",IF(AND(J80&gt;=96,J80&lt;=100),"Fuerte")))</f>
        <v>Fuerte</v>
      </c>
      <c r="K81" s="93" t="str">
        <f>IF(K80="Siempre","Fuerte",IF(K80="Algunas Veces","Moderado",IF(K80="No se ejecuta","Débil")))</f>
        <v>Fuerte</v>
      </c>
      <c r="L81" s="95" t="s">
        <v>19</v>
      </c>
      <c r="M81" s="478"/>
      <c r="N81" s="469"/>
      <c r="O81" s="469"/>
    </row>
    <row r="82" spans="1:15" s="14" customFormat="1" ht="18.75" customHeight="1" x14ac:dyDescent="0.25">
      <c r="A82" s="506"/>
      <c r="B82" s="514" t="e">
        <f>+'MAPA DE RIESGOS SECCIONALES'!#REF!</f>
        <v>#REF!</v>
      </c>
      <c r="C82" s="485" t="e">
        <f>IF('MAPA DE RIESGOS SECCIONALES'!#REF!="Preventivo","x"," ")</f>
        <v>#REF!</v>
      </c>
      <c r="D82" s="485" t="e">
        <f>IF('MAPA DE RIESGOS SECCIONALES'!#REF!="Detectivo","x"," ")</f>
        <v>#REF!</v>
      </c>
      <c r="E82" s="8">
        <f>IF(E83="Asignado",E$2,0)</f>
        <v>50</v>
      </c>
      <c r="F82" s="8">
        <f>IF(F83="Adecuado",F$2,0)</f>
        <v>40</v>
      </c>
      <c r="G82" s="8">
        <f>IF(G83="Oportuna",G$2,0)</f>
        <v>0</v>
      </c>
      <c r="H82" s="8">
        <f>IF(H83="Prevenir",H$2,10)</f>
        <v>0</v>
      </c>
      <c r="I82" s="8">
        <f>IF(I83="Confiable",I$2,0)</f>
        <v>0</v>
      </c>
      <c r="J82" s="84">
        <f>SUM(E82:I82)</f>
        <v>90</v>
      </c>
      <c r="K82" s="56" t="s">
        <v>115</v>
      </c>
      <c r="L82" s="8">
        <f>IF(L83="Fuerte",100,IF(L83="Moderado",50,IF(L83="Débil",0)))</f>
        <v>100</v>
      </c>
      <c r="M82" s="478"/>
      <c r="N82" s="469"/>
      <c r="O82" s="469"/>
    </row>
    <row r="83" spans="1:15" s="14" customFormat="1" x14ac:dyDescent="0.25">
      <c r="A83" s="506"/>
      <c r="B83" s="515"/>
      <c r="C83" s="486"/>
      <c r="D83" s="486"/>
      <c r="E83" s="39" t="s">
        <v>101</v>
      </c>
      <c r="F83" s="39" t="s">
        <v>102</v>
      </c>
      <c r="G83" s="39" t="s">
        <v>104</v>
      </c>
      <c r="H83" s="39" t="s">
        <v>106</v>
      </c>
      <c r="I83" s="39" t="s">
        <v>107</v>
      </c>
      <c r="J83" s="92" t="str">
        <f>IF(AND(J82&gt;=0,J82&lt;=84),"Débil",IF(AND(J82&gt;=85,J82&lt;=95),"Moderado",IF(AND(J82&gt;=96,J82&lt;=100),"Fuerte")))</f>
        <v>Moderado</v>
      </c>
      <c r="K83" s="93" t="str">
        <f>IF(K82="Siempre","Fuerte",IF(K82="Algunas Veces","Moderado",IF(K82="No se ejecuta","Débil")))</f>
        <v>Fuerte</v>
      </c>
      <c r="L83" s="95" t="s">
        <v>118</v>
      </c>
      <c r="M83" s="478"/>
      <c r="N83" s="469"/>
      <c r="O83" s="469"/>
    </row>
    <row r="84" spans="1:15" s="14" customFormat="1" ht="45.75" customHeight="1" x14ac:dyDescent="0.25">
      <c r="A84" s="506"/>
      <c r="B84" s="514" t="e">
        <f>+'MAPA DE RIESGOS SECCIONALES'!#REF!</f>
        <v>#REF!</v>
      </c>
      <c r="C84" s="485" t="e">
        <f>IF('MAPA DE RIESGOS SECCIONALES'!#REF!="Preventivo","x"," ")</f>
        <v>#REF!</v>
      </c>
      <c r="D84" s="485" t="e">
        <f>IF('MAPA DE RIESGOS SECCIONALES'!#REF!="Detectivo","x"," ")</f>
        <v>#REF!</v>
      </c>
      <c r="E84" s="8">
        <f>IF(E85="Asignado",E$2,0)</f>
        <v>50</v>
      </c>
      <c r="F84" s="8">
        <f>IF(F85="Adecuado",F$2,0)</f>
        <v>0</v>
      </c>
      <c r="G84" s="8">
        <f>IF(G85="Oportuna",G$2,0)</f>
        <v>0</v>
      </c>
      <c r="H84" s="8">
        <f>IF(H85="Prevenir",H$2,10)</f>
        <v>10</v>
      </c>
      <c r="I84" s="8">
        <f>IF(I85="Confiable",I$2,0)</f>
        <v>0</v>
      </c>
      <c r="J84" s="84">
        <f>SUM(E84:I84)</f>
        <v>60</v>
      </c>
      <c r="K84" s="56" t="s">
        <v>116</v>
      </c>
      <c r="L84" s="8">
        <f>IF(L85="Fuerte",100,IF(L85="Moderado",50,IF(L85="Débil",0)))</f>
        <v>0</v>
      </c>
      <c r="M84" s="478"/>
      <c r="N84" s="469"/>
      <c r="O84" s="469"/>
    </row>
    <row r="85" spans="1:15" s="14" customFormat="1" ht="52.5" customHeight="1" x14ac:dyDescent="0.25">
      <c r="A85" s="506"/>
      <c r="B85" s="515"/>
      <c r="C85" s="486"/>
      <c r="D85" s="486"/>
      <c r="E85" s="39" t="s">
        <v>101</v>
      </c>
      <c r="F85" s="39" t="s">
        <v>103</v>
      </c>
      <c r="G85" s="39" t="s">
        <v>104</v>
      </c>
      <c r="H85" s="39" t="s">
        <v>113</v>
      </c>
      <c r="I85" s="39" t="s">
        <v>108</v>
      </c>
      <c r="J85" s="92" t="str">
        <f>IF(AND(J84&gt;=0,J84&lt;=84),"Débil",IF(AND(J84&gt;=85,J84&lt;=95),"Moderado",IF(AND(J84&gt;=96,J84&lt;=100),"Fuerte")))</f>
        <v>Débil</v>
      </c>
      <c r="K85" s="93" t="str">
        <f>IF(K84="Siempre","Fuerte",IF(K84="Algunas Veces","Moderado",IF(K84="No se ejecuta","Débil")))</f>
        <v>Moderado</v>
      </c>
      <c r="L85" s="95" t="s">
        <v>117</v>
      </c>
      <c r="M85" s="478"/>
      <c r="N85" s="469"/>
      <c r="O85" s="469"/>
    </row>
    <row r="86" spans="1:15" s="14" customFormat="1" ht="18.75" customHeight="1" x14ac:dyDescent="0.25">
      <c r="A86" s="506"/>
      <c r="B86" s="514" t="e">
        <f>+'MAPA DE RIESGOS SECCIONALES'!#REF!</f>
        <v>#REF!</v>
      </c>
      <c r="C86" s="485" t="e">
        <f>IF('MAPA DE RIESGOS SECCIONALES'!#REF!="Preventivo","x"," ")</f>
        <v>#REF!</v>
      </c>
      <c r="D86" s="485" t="e">
        <f>IF('MAPA DE RIESGOS SECCIONALES'!#REF!="Detectivo","x"," ")</f>
        <v>#REF!</v>
      </c>
      <c r="E86" s="8"/>
      <c r="F86" s="8"/>
      <c r="G86" s="8"/>
      <c r="H86" s="8"/>
      <c r="I86" s="8"/>
      <c r="J86" s="84"/>
      <c r="K86" s="56"/>
      <c r="L86" s="8"/>
      <c r="M86" s="478"/>
      <c r="N86" s="469"/>
      <c r="O86" s="469"/>
    </row>
    <row r="87" spans="1:15" s="14" customFormat="1" x14ac:dyDescent="0.25">
      <c r="A87" s="507"/>
      <c r="B87" s="515"/>
      <c r="C87" s="486"/>
      <c r="D87" s="486"/>
      <c r="E87" s="39"/>
      <c r="F87" s="39"/>
      <c r="G87" s="39"/>
      <c r="H87" s="39"/>
      <c r="I87" s="39"/>
      <c r="J87" s="92"/>
      <c r="K87" s="93"/>
      <c r="L87" s="95"/>
      <c r="M87" s="479"/>
      <c r="N87" s="470"/>
      <c r="O87" s="470"/>
    </row>
    <row r="88" spans="1:15" s="14" customFormat="1" x14ac:dyDescent="0.25">
      <c r="C88" s="91">
        <f>COUNTIF(C80:C87,"x")</f>
        <v>0</v>
      </c>
      <c r="D88" s="91">
        <f>COUNTIF(D80:D87,"x")</f>
        <v>0</v>
      </c>
      <c r="J88" s="54"/>
      <c r="L88" s="58">
        <f>AVERAGE(L80:L87)</f>
        <v>50</v>
      </c>
      <c r="M88" s="57" t="str">
        <f>IF(AND(L88&gt;=0,L88&lt;=49),"Débil",IF(AND(L88&gt;=50,L88&lt;=87.5),"Moderado",IF(AND(L88&gt;=87.6,L88&lt;=100),"Fuerte")))</f>
        <v>Moderado</v>
      </c>
      <c r="N88" s="38"/>
      <c r="O88" s="38"/>
    </row>
    <row r="89" spans="1:15" s="14" customFormat="1" x14ac:dyDescent="0.25">
      <c r="C89" s="35"/>
      <c r="D89" s="35"/>
    </row>
    <row r="90" spans="1:15" s="14" customFormat="1" x14ac:dyDescent="0.25">
      <c r="C90" s="35"/>
      <c r="D90" s="35"/>
    </row>
    <row r="91" spans="1:15" s="14" customFormat="1" x14ac:dyDescent="0.25">
      <c r="C91" s="35"/>
      <c r="D91" s="35"/>
    </row>
    <row r="92" spans="1:15" s="14" customFormat="1" ht="34.5" customHeight="1" x14ac:dyDescent="0.25">
      <c r="A92" s="41" t="s">
        <v>1</v>
      </c>
      <c r="B92" s="487" t="s">
        <v>72</v>
      </c>
      <c r="C92" s="488"/>
      <c r="D92" s="489"/>
      <c r="E92" s="40">
        <v>15</v>
      </c>
      <c r="F92" s="40">
        <v>15</v>
      </c>
      <c r="G92" s="40">
        <v>15</v>
      </c>
      <c r="H92" s="40">
        <v>15</v>
      </c>
      <c r="I92" s="40">
        <v>15</v>
      </c>
      <c r="J92" s="40">
        <f>SUM(E92:I92)</f>
        <v>75</v>
      </c>
      <c r="K92" s="61" t="s">
        <v>125</v>
      </c>
      <c r="L92" s="61" t="s">
        <v>119</v>
      </c>
      <c r="M92" s="490" t="s">
        <v>70</v>
      </c>
      <c r="N92" s="471" t="s">
        <v>61</v>
      </c>
      <c r="O92" s="472"/>
    </row>
    <row r="93" spans="1:15" s="14" customFormat="1" ht="43.5" customHeight="1" x14ac:dyDescent="0.25">
      <c r="A93" s="505" t="e">
        <f>+'MAPA DE RIESGOS SECCIONALES'!#REF!</f>
        <v>#REF!</v>
      </c>
      <c r="B93" s="36" t="s">
        <v>71</v>
      </c>
      <c r="C93" s="499" t="s">
        <v>2</v>
      </c>
      <c r="D93" s="499" t="s">
        <v>3</v>
      </c>
      <c r="E93" s="493" t="s">
        <v>94</v>
      </c>
      <c r="F93" s="493" t="s">
        <v>95</v>
      </c>
      <c r="G93" s="493" t="s">
        <v>96</v>
      </c>
      <c r="H93" s="493" t="s">
        <v>97</v>
      </c>
      <c r="I93" s="493" t="s">
        <v>98</v>
      </c>
      <c r="J93" s="494" t="s">
        <v>121</v>
      </c>
      <c r="K93" s="473" t="s">
        <v>114</v>
      </c>
      <c r="L93" s="475" t="s">
        <v>120</v>
      </c>
      <c r="M93" s="491"/>
      <c r="N93" s="466" t="s">
        <v>2</v>
      </c>
      <c r="O93" s="466" t="s">
        <v>3</v>
      </c>
    </row>
    <row r="94" spans="1:15" s="14" customFormat="1" ht="35.25" customHeight="1" x14ac:dyDescent="0.25">
      <c r="A94" s="506"/>
      <c r="B94" s="37" t="s">
        <v>60</v>
      </c>
      <c r="C94" s="500"/>
      <c r="D94" s="500"/>
      <c r="E94" s="493"/>
      <c r="F94" s="493"/>
      <c r="G94" s="493"/>
      <c r="H94" s="493"/>
      <c r="I94" s="493"/>
      <c r="J94" s="494"/>
      <c r="K94" s="474"/>
      <c r="L94" s="476"/>
      <c r="M94" s="492"/>
      <c r="N94" s="467"/>
      <c r="O94" s="467"/>
    </row>
    <row r="95" spans="1:15" s="14" customFormat="1" ht="18.75" customHeight="1" x14ac:dyDescent="0.25">
      <c r="A95" s="506"/>
      <c r="B95" s="514" t="e">
        <f>+'MAPA DE RIESGOS SECCIONALES'!#REF!</f>
        <v>#REF!</v>
      </c>
      <c r="C95" s="485" t="e">
        <f>IF('MAPA DE RIESGOS SECCIONALES'!#REF!="Preventivo","x"," ")</f>
        <v>#REF!</v>
      </c>
      <c r="D95" s="485" t="e">
        <f>IF('MAPA DE RIESGOS SECCIONALES'!#REF!="Detectivo","x"," ")</f>
        <v>#REF!</v>
      </c>
      <c r="E95" s="8">
        <f>IF(E96="Asignado",E$2,0)</f>
        <v>50</v>
      </c>
      <c r="F95" s="8">
        <f>IF(F96="Adecuado",F$2,0)</f>
        <v>40</v>
      </c>
      <c r="G95" s="8">
        <f>IF(G96="Oportuna",G$2,0)</f>
        <v>0</v>
      </c>
      <c r="H95" s="8">
        <f>IF(H96="Prevenir",H$2,10)</f>
        <v>0</v>
      </c>
      <c r="I95" s="8">
        <f>IF(I96="Confiable",I$2,0)</f>
        <v>0</v>
      </c>
      <c r="J95" s="84">
        <f>SUM(E95:I95)</f>
        <v>90</v>
      </c>
      <c r="K95" s="56" t="s">
        <v>116</v>
      </c>
      <c r="L95" s="8">
        <f>IF(L96="Fuerte",100,IF(L96="Moderado",50,IF(L96="Débil",0)))</f>
        <v>0</v>
      </c>
      <c r="M95" s="477">
        <f>IF(M103="Fuerte",2,IF(M103="Moderado",1,IF(M103="Débil",0)))</f>
        <v>0</v>
      </c>
      <c r="N95" s="468">
        <f>IF((C103)&gt;=1,$M$95,0)</f>
        <v>0</v>
      </c>
      <c r="O95" s="468">
        <f>IF((D103)&gt;=1,$M$95,0)</f>
        <v>0</v>
      </c>
    </row>
    <row r="96" spans="1:15" s="14" customFormat="1" ht="86.25" customHeight="1" x14ac:dyDescent="0.25">
      <c r="A96" s="506"/>
      <c r="B96" s="515"/>
      <c r="C96" s="486"/>
      <c r="D96" s="486"/>
      <c r="E96" s="39" t="s">
        <v>101</v>
      </c>
      <c r="F96" s="39" t="s">
        <v>102</v>
      </c>
      <c r="G96" s="39" t="s">
        <v>104</v>
      </c>
      <c r="H96" s="39" t="s">
        <v>106</v>
      </c>
      <c r="I96" s="39" t="s">
        <v>108</v>
      </c>
      <c r="J96" s="92" t="str">
        <f>IF(AND(J95&gt;=0,J95&lt;=84),"Débil",IF(AND(J95&gt;=85,J95&lt;=95),"Moderado",IF(AND(J95&gt;=96,J95&lt;=100),"Fuerte")))</f>
        <v>Moderado</v>
      </c>
      <c r="K96" s="93" t="str">
        <f>IF(K95="Siempre","Fuerte",IF(K95="Algunas Veces","Moderado",IF(K95="No se ejecuta","Débil")))</f>
        <v>Moderado</v>
      </c>
      <c r="L96" s="95" t="s">
        <v>117</v>
      </c>
      <c r="M96" s="478"/>
      <c r="N96" s="469"/>
      <c r="O96" s="469"/>
    </row>
    <row r="97" spans="1:15" s="14" customFormat="1" ht="18.75" customHeight="1" x14ac:dyDescent="0.25">
      <c r="A97" s="506"/>
      <c r="B97" s="514" t="e">
        <f>+'MAPA DE RIESGOS SECCIONALES'!#REF!</f>
        <v>#REF!</v>
      </c>
      <c r="C97" s="485" t="e">
        <f>IF('MAPA DE RIESGOS SECCIONALES'!#REF!="Preventivo","x"," ")</f>
        <v>#REF!</v>
      </c>
      <c r="D97" s="485" t="e">
        <f>IF('MAPA DE RIESGOS SECCIONALES'!#REF!="Detectivo","x"," ")</f>
        <v>#REF!</v>
      </c>
      <c r="E97" s="8">
        <f>IF(E98="Asignado",E$2,0)</f>
        <v>50</v>
      </c>
      <c r="F97" s="8">
        <f>IF(F98="Adecuado",F$2,0)</f>
        <v>40</v>
      </c>
      <c r="G97" s="8">
        <f>IF(G98="Oportuna",G$2,0)</f>
        <v>0</v>
      </c>
      <c r="H97" s="8">
        <f>IF(H98="Prevenir",H$2,10)</f>
        <v>10</v>
      </c>
      <c r="I97" s="8">
        <f>IF(I98="Confiable",I$2,0)</f>
        <v>0</v>
      </c>
      <c r="J97" s="84">
        <f>SUM(E97:I97)</f>
        <v>100</v>
      </c>
      <c r="K97" s="56" t="s">
        <v>115</v>
      </c>
      <c r="L97" s="8">
        <f>IF(L98="Fuerte",100,IF(L98="Moderado",50,IF(L98="Débil",0)))</f>
        <v>50</v>
      </c>
      <c r="M97" s="478"/>
      <c r="N97" s="469"/>
      <c r="O97" s="469"/>
    </row>
    <row r="98" spans="1:15" s="14" customFormat="1" ht="108.75" customHeight="1" x14ac:dyDescent="0.25">
      <c r="A98" s="506"/>
      <c r="B98" s="515"/>
      <c r="C98" s="486"/>
      <c r="D98" s="486"/>
      <c r="E98" s="39" t="s">
        <v>101</v>
      </c>
      <c r="F98" s="39" t="s">
        <v>102</v>
      </c>
      <c r="G98" s="39" t="s">
        <v>104</v>
      </c>
      <c r="H98" s="39" t="s">
        <v>113</v>
      </c>
      <c r="I98" s="39" t="s">
        <v>107</v>
      </c>
      <c r="J98" s="92" t="str">
        <f>IF(AND(J97&gt;=0,J97&lt;=84),"Débil",IF(AND(J97&gt;=85,J97&lt;=95),"Moderado",IF(AND(J97&gt;=96,J97&lt;=100),"Fuerte")))</f>
        <v>Fuerte</v>
      </c>
      <c r="K98" s="93" t="str">
        <f>IF(K97="Siempre","Fuerte",IF(K97="Algunas Veces","Moderado",IF(K97="No se ejecuta","Débil")))</f>
        <v>Fuerte</v>
      </c>
      <c r="L98" s="95" t="s">
        <v>19</v>
      </c>
      <c r="M98" s="478"/>
      <c r="N98" s="469"/>
      <c r="O98" s="469"/>
    </row>
    <row r="99" spans="1:15" s="14" customFormat="1" ht="18.75" customHeight="1" x14ac:dyDescent="0.25">
      <c r="A99" s="506"/>
      <c r="B99" s="514" t="e">
        <f>+'MAPA DE RIESGOS SECCIONALES'!#REF!</f>
        <v>#REF!</v>
      </c>
      <c r="C99" s="485" t="e">
        <f>IF('MAPA DE RIESGOS SECCIONALES'!#REF!="Preventivo","x"," ")</f>
        <v>#REF!</v>
      </c>
      <c r="D99" s="485" t="e">
        <f>IF('MAPA DE RIESGOS SECCIONALES'!#REF!="Detectivo","x"," ")</f>
        <v>#REF!</v>
      </c>
      <c r="E99" s="8">
        <f>IF(E100="Asignado",E$2,0)</f>
        <v>50</v>
      </c>
      <c r="F99" s="8">
        <f>IF(F100="Adecuado",F$2,0)</f>
        <v>40</v>
      </c>
      <c r="G99" s="8">
        <f>IF(G100="Oportuna",G$2,0)</f>
        <v>0</v>
      </c>
      <c r="H99" s="8">
        <f>IF(H100="Prevenir",H$2,10)</f>
        <v>10</v>
      </c>
      <c r="I99" s="8">
        <f>IF(I100="Confiable",I$2,0)</f>
        <v>0</v>
      </c>
      <c r="J99" s="84">
        <f>SUM(E99:I99)</f>
        <v>100</v>
      </c>
      <c r="K99" s="56" t="s">
        <v>115</v>
      </c>
      <c r="L99" s="8">
        <f>IF(L100="Fuerte",100,IF(L100="Moderado",50,IF(L100="Débil",0)))</f>
        <v>50</v>
      </c>
      <c r="M99" s="478"/>
      <c r="N99" s="469"/>
      <c r="O99" s="469"/>
    </row>
    <row r="100" spans="1:15" s="14" customFormat="1" ht="79.5" customHeight="1" x14ac:dyDescent="0.25">
      <c r="A100" s="506"/>
      <c r="B100" s="515"/>
      <c r="C100" s="486"/>
      <c r="D100" s="486"/>
      <c r="E100" s="39" t="s">
        <v>101</v>
      </c>
      <c r="F100" s="39" t="s">
        <v>102</v>
      </c>
      <c r="G100" s="39" t="s">
        <v>104</v>
      </c>
      <c r="H100" s="39" t="s">
        <v>113</v>
      </c>
      <c r="I100" s="39" t="s">
        <v>107</v>
      </c>
      <c r="J100" s="92" t="str">
        <f>IF(AND(J99&gt;=0,J99&lt;=84),"Débil",IF(AND(J99&gt;=85,J99&lt;=95),"Moderado",IF(AND(J99&gt;=96,J99&lt;=100),"Fuerte")))</f>
        <v>Fuerte</v>
      </c>
      <c r="K100" s="93" t="str">
        <f>IF(K99="Siempre","Fuerte",IF(K99="Algunas Veces","Moderado",IF(K99="No se ejecuta","Débil")))</f>
        <v>Fuerte</v>
      </c>
      <c r="L100" s="95" t="s">
        <v>19</v>
      </c>
      <c r="M100" s="478"/>
      <c r="N100" s="469"/>
      <c r="O100" s="469"/>
    </row>
    <row r="101" spans="1:15" s="14" customFormat="1" ht="18.75" customHeight="1" x14ac:dyDescent="0.25">
      <c r="A101" s="506"/>
      <c r="B101" s="514" t="e">
        <f>+'MAPA DE RIESGOS SECCIONALES'!#REF!</f>
        <v>#REF!</v>
      </c>
      <c r="C101" s="485" t="e">
        <f>IF('MAPA DE RIESGOS SECCIONALES'!#REF!="Preventivo","x"," ")</f>
        <v>#REF!</v>
      </c>
      <c r="D101" s="485" t="e">
        <f>IF('MAPA DE RIESGOS SECCIONALES'!#REF!="Detectivo","x"," ")</f>
        <v>#REF!</v>
      </c>
      <c r="E101" s="8"/>
      <c r="F101" s="8"/>
      <c r="G101" s="8"/>
      <c r="H101" s="8"/>
      <c r="I101" s="8"/>
      <c r="J101" s="84"/>
      <c r="K101" s="56"/>
      <c r="L101" s="8"/>
      <c r="M101" s="478"/>
      <c r="N101" s="469"/>
      <c r="O101" s="469"/>
    </row>
    <row r="102" spans="1:15" s="14" customFormat="1" x14ac:dyDescent="0.25">
      <c r="A102" s="507"/>
      <c r="B102" s="515"/>
      <c r="C102" s="486"/>
      <c r="D102" s="486"/>
      <c r="E102" s="39"/>
      <c r="F102" s="39"/>
      <c r="G102" s="39"/>
      <c r="H102" s="39"/>
      <c r="I102" s="39"/>
      <c r="J102" s="92"/>
      <c r="K102" s="93"/>
      <c r="L102" s="95" t="s">
        <v>118</v>
      </c>
      <c r="M102" s="479"/>
      <c r="N102" s="470"/>
      <c r="O102" s="470"/>
    </row>
    <row r="103" spans="1:15" s="14" customFormat="1" x14ac:dyDescent="0.25">
      <c r="C103" s="91">
        <f>COUNTIF(C95:C102,"x")</f>
        <v>0</v>
      </c>
      <c r="D103" s="91">
        <f>COUNTIF(D95:D102,"x")</f>
        <v>0</v>
      </c>
      <c r="J103" s="54"/>
      <c r="L103" s="58">
        <f>AVERAGE(L95:L102)</f>
        <v>33.333333333333336</v>
      </c>
      <c r="M103" s="57" t="str">
        <f>IF(AND(L103&gt;=0,L103&lt;=49),"Débil",IF(AND(L103&gt;=50,L103&lt;=87.5),"Moderado",IF(AND(L103&gt;=87.6,L103&lt;=100),"Fuerte")))</f>
        <v>Débil</v>
      </c>
      <c r="N103" s="38"/>
      <c r="O103" s="38"/>
    </row>
    <row r="104" spans="1:15" s="14" customFormat="1" x14ac:dyDescent="0.25">
      <c r="C104" s="35"/>
      <c r="D104" s="35"/>
    </row>
    <row r="105" spans="1:15" s="14" customFormat="1" x14ac:dyDescent="0.25">
      <c r="C105" s="35"/>
      <c r="D105" s="35"/>
    </row>
    <row r="106" spans="1:15" s="14" customFormat="1" x14ac:dyDescent="0.25">
      <c r="C106" s="35"/>
      <c r="D106" s="35"/>
    </row>
    <row r="107" spans="1:15" s="14" customFormat="1" ht="37.5" customHeight="1" x14ac:dyDescent="0.25">
      <c r="A107" s="41" t="s">
        <v>1</v>
      </c>
      <c r="B107" s="487" t="s">
        <v>72</v>
      </c>
      <c r="C107" s="488"/>
      <c r="D107" s="489"/>
      <c r="E107" s="40">
        <v>15</v>
      </c>
      <c r="F107" s="40">
        <v>15</v>
      </c>
      <c r="G107" s="40">
        <v>15</v>
      </c>
      <c r="H107" s="40">
        <v>15</v>
      </c>
      <c r="I107" s="40">
        <v>15</v>
      </c>
      <c r="J107" s="40">
        <f>SUM(E107:I107)</f>
        <v>75</v>
      </c>
      <c r="K107" s="61" t="s">
        <v>125</v>
      </c>
      <c r="L107" s="61" t="s">
        <v>119</v>
      </c>
      <c r="M107" s="490" t="s">
        <v>70</v>
      </c>
      <c r="N107" s="471" t="s">
        <v>61</v>
      </c>
      <c r="O107" s="472"/>
    </row>
    <row r="108" spans="1:15" s="14" customFormat="1" ht="43.5" customHeight="1" x14ac:dyDescent="0.25">
      <c r="A108" s="505" t="e">
        <f>+'MAPA DE RIESGOS SECCIONALES'!#REF!</f>
        <v>#REF!</v>
      </c>
      <c r="B108" s="36" t="s">
        <v>71</v>
      </c>
      <c r="C108" s="499" t="s">
        <v>2</v>
      </c>
      <c r="D108" s="499" t="s">
        <v>3</v>
      </c>
      <c r="E108" s="493" t="s">
        <v>94</v>
      </c>
      <c r="F108" s="493" t="s">
        <v>95</v>
      </c>
      <c r="G108" s="493" t="s">
        <v>96</v>
      </c>
      <c r="H108" s="493" t="s">
        <v>97</v>
      </c>
      <c r="I108" s="493" t="s">
        <v>98</v>
      </c>
      <c r="J108" s="494" t="s">
        <v>121</v>
      </c>
      <c r="K108" s="473" t="s">
        <v>114</v>
      </c>
      <c r="L108" s="475" t="s">
        <v>120</v>
      </c>
      <c r="M108" s="491"/>
      <c r="N108" s="466" t="s">
        <v>2</v>
      </c>
      <c r="O108" s="466" t="s">
        <v>3</v>
      </c>
    </row>
    <row r="109" spans="1:15" s="14" customFormat="1" ht="35.25" customHeight="1" x14ac:dyDescent="0.25">
      <c r="A109" s="506"/>
      <c r="B109" s="37" t="s">
        <v>60</v>
      </c>
      <c r="C109" s="500"/>
      <c r="D109" s="500"/>
      <c r="E109" s="493"/>
      <c r="F109" s="493"/>
      <c r="G109" s="493"/>
      <c r="H109" s="493"/>
      <c r="I109" s="493"/>
      <c r="J109" s="494"/>
      <c r="K109" s="474"/>
      <c r="L109" s="476"/>
      <c r="M109" s="492"/>
      <c r="N109" s="467"/>
      <c r="O109" s="467"/>
    </row>
    <row r="110" spans="1:15" s="14" customFormat="1" ht="23.25" customHeight="1" x14ac:dyDescent="0.25">
      <c r="A110" s="506"/>
      <c r="B110" s="514" t="e">
        <f>+'MAPA DE RIESGOS SECCIONALES'!#REF!</f>
        <v>#REF!</v>
      </c>
      <c r="C110" s="485" t="e">
        <f>IF('MAPA DE RIESGOS SECCIONALES'!#REF!="Preventivo","x"," ")</f>
        <v>#REF!</v>
      </c>
      <c r="D110" s="485" t="e">
        <f>IF('MAPA DE RIESGOS SECCIONALES'!#REF!="Detectivo","x"," ")</f>
        <v>#REF!</v>
      </c>
      <c r="E110" s="8">
        <f>IF(E111="Asignado",E$2,0)</f>
        <v>50</v>
      </c>
      <c r="F110" s="8">
        <f>IF(F111="Adecuado",F$2,0)</f>
        <v>40</v>
      </c>
      <c r="G110" s="8">
        <f>IF(G111="Oportuna",G$2,0)</f>
        <v>0</v>
      </c>
      <c r="H110" s="8">
        <f>IF(H111="Prevenir",H$2,10)</f>
        <v>0</v>
      </c>
      <c r="I110" s="8">
        <f>IF(I111="Confiable",I$2,0)</f>
        <v>0</v>
      </c>
      <c r="J110" s="84">
        <f>SUM(E110:I110)</f>
        <v>90</v>
      </c>
      <c r="K110" s="56" t="s">
        <v>115</v>
      </c>
      <c r="L110" s="8">
        <f>IF(L111="Fuerte",100,IF(L111="Moderado",50,IF(L111="Débil",0)))</f>
        <v>100</v>
      </c>
      <c r="M110" s="477">
        <f>IF(M118="Fuerte",2,IF(M118="Moderado",1,IF(M118="Débil",0)))</f>
        <v>1</v>
      </c>
      <c r="N110" s="468">
        <f>IF((C118)&gt;=1,$M$110,0)</f>
        <v>0</v>
      </c>
      <c r="O110" s="468">
        <f>IF((D118)&gt;=1,$M$110,0)</f>
        <v>0</v>
      </c>
    </row>
    <row r="111" spans="1:15" s="14" customFormat="1" ht="108.75" customHeight="1" x14ac:dyDescent="0.25">
      <c r="A111" s="506"/>
      <c r="B111" s="515"/>
      <c r="C111" s="486"/>
      <c r="D111" s="486"/>
      <c r="E111" s="39" t="s">
        <v>101</v>
      </c>
      <c r="F111" s="39" t="s">
        <v>102</v>
      </c>
      <c r="G111" s="39" t="s">
        <v>104</v>
      </c>
      <c r="H111" s="39" t="s">
        <v>106</v>
      </c>
      <c r="I111" s="39" t="s">
        <v>107</v>
      </c>
      <c r="J111" s="92" t="str">
        <f>IF(AND(J110&gt;=0,J110&lt;=84),"Débil",IF(AND(J110&gt;=85,J110&lt;=95),"Moderado",IF(AND(J110&gt;=96,J110&lt;=100),"Fuerte")))</f>
        <v>Moderado</v>
      </c>
      <c r="K111" s="93" t="str">
        <f>IF(K110="Siempre","Fuerte",IF(K110="Algunas Veces","Moderado",IF(K110="No se ejecuta","Débil")))</f>
        <v>Fuerte</v>
      </c>
      <c r="L111" s="95" t="s">
        <v>118</v>
      </c>
      <c r="M111" s="478"/>
      <c r="N111" s="469"/>
      <c r="O111" s="469"/>
    </row>
    <row r="112" spans="1:15" s="14" customFormat="1" ht="24.75" customHeight="1" x14ac:dyDescent="0.25">
      <c r="A112" s="506"/>
      <c r="B112" s="514" t="e">
        <f>+'MAPA DE RIESGOS SECCIONALES'!#REF!</f>
        <v>#REF!</v>
      </c>
      <c r="C112" s="485" t="e">
        <f>IF('MAPA DE RIESGOS SECCIONALES'!#REF!="Preventivo","x"," ")</f>
        <v>#REF!</v>
      </c>
      <c r="D112" s="485" t="e">
        <f>IF('MAPA DE RIESGOS SECCIONALES'!#REF!="Detectivo","x"," ")</f>
        <v>#REF!</v>
      </c>
      <c r="E112" s="8">
        <f>IF(E113="Asignado",E$2,0)</f>
        <v>50</v>
      </c>
      <c r="F112" s="8">
        <f>IF(F113="Adecuado",F$2,0)</f>
        <v>40</v>
      </c>
      <c r="G112" s="8">
        <f>IF(G113="Oportuna",G$2,0)</f>
        <v>0</v>
      </c>
      <c r="H112" s="8">
        <f>IF(H113="Prevenir",H$2,10)</f>
        <v>0</v>
      </c>
      <c r="I112" s="8">
        <f>IF(I113="Confiable",I$2,0)</f>
        <v>0</v>
      </c>
      <c r="J112" s="84">
        <f>SUM(E112:I112)</f>
        <v>90</v>
      </c>
      <c r="K112" s="56" t="s">
        <v>116</v>
      </c>
      <c r="L112" s="8">
        <f>IF(L113="Fuerte",100,IF(L113="Moderado",50,IF(L113="Débil",0)))</f>
        <v>50</v>
      </c>
      <c r="M112" s="478"/>
      <c r="N112" s="469"/>
      <c r="O112" s="469"/>
    </row>
    <row r="113" spans="1:15" s="14" customFormat="1" ht="85.5" customHeight="1" x14ac:dyDescent="0.25">
      <c r="A113" s="506"/>
      <c r="B113" s="515"/>
      <c r="C113" s="486"/>
      <c r="D113" s="486"/>
      <c r="E113" s="39" t="s">
        <v>101</v>
      </c>
      <c r="F113" s="39" t="s">
        <v>102</v>
      </c>
      <c r="G113" s="39" t="s">
        <v>104</v>
      </c>
      <c r="H113" s="39" t="s">
        <v>106</v>
      </c>
      <c r="I113" s="39" t="s">
        <v>107</v>
      </c>
      <c r="J113" s="92" t="str">
        <f>IF(AND(J112&gt;=0,J112&lt;=84),"Débil",IF(AND(J112&gt;=85,J112&lt;=95),"Moderado",IF(AND(J112&gt;=96,J112&lt;=100),"Fuerte")))</f>
        <v>Moderado</v>
      </c>
      <c r="K113" s="93" t="str">
        <f>IF(K112="Siempre","Fuerte",IF(K112="Algunas Veces","Moderado",IF(K112="No se ejecuta","Débil")))</f>
        <v>Moderado</v>
      </c>
      <c r="L113" s="95" t="s">
        <v>19</v>
      </c>
      <c r="M113" s="478"/>
      <c r="N113" s="469"/>
      <c r="O113" s="469"/>
    </row>
    <row r="114" spans="1:15" s="14" customFormat="1" ht="18.75" customHeight="1" x14ac:dyDescent="0.25">
      <c r="A114" s="506"/>
      <c r="B114" s="514" t="e">
        <f>+'MAPA DE RIESGOS SECCIONALES'!#REF!</f>
        <v>#REF!</v>
      </c>
      <c r="C114" s="485" t="e">
        <f>IF('MAPA DE RIESGOS SECCIONALES'!#REF!="Preventivo","x"," ")</f>
        <v>#REF!</v>
      </c>
      <c r="D114" s="485" t="e">
        <f>IF('MAPA DE RIESGOS SECCIONALES'!#REF!="Detectivo","x"," ")</f>
        <v>#REF!</v>
      </c>
      <c r="E114" s="8">
        <f>IF(E115="Asignado",E$2,0)</f>
        <v>50</v>
      </c>
      <c r="F114" s="8">
        <f>IF(F115="Adecuado",F$2,0)</f>
        <v>40</v>
      </c>
      <c r="G114" s="8">
        <f>IF(G115="Oportuna",G$2,0)</f>
        <v>0</v>
      </c>
      <c r="H114" s="8">
        <f>IF(H115="Prevenir",H$2,10)</f>
        <v>0</v>
      </c>
      <c r="I114" s="8">
        <f>IF(I115="Confiable",I$2,0)</f>
        <v>0</v>
      </c>
      <c r="J114" s="84">
        <f>SUM(E114:I114)</f>
        <v>90</v>
      </c>
      <c r="K114" s="56" t="s">
        <v>116</v>
      </c>
      <c r="L114" s="8">
        <f>IF(L115="Fuerte",100,IF(L115="Moderado",50,IF(L115="Débil",0)))</f>
        <v>50</v>
      </c>
      <c r="M114" s="478"/>
      <c r="N114" s="469"/>
      <c r="O114" s="469"/>
    </row>
    <row r="115" spans="1:15" s="14" customFormat="1" ht="92.25" customHeight="1" x14ac:dyDescent="0.25">
      <c r="A115" s="506"/>
      <c r="B115" s="515"/>
      <c r="C115" s="486"/>
      <c r="D115" s="486"/>
      <c r="E115" s="39" t="s">
        <v>101</v>
      </c>
      <c r="F115" s="39" t="s">
        <v>102</v>
      </c>
      <c r="G115" s="39" t="s">
        <v>104</v>
      </c>
      <c r="H115" s="39" t="s">
        <v>106</v>
      </c>
      <c r="I115" s="39" t="s">
        <v>107</v>
      </c>
      <c r="J115" s="92" t="str">
        <f>IF(AND(J114&gt;=0,J114&lt;=84),"Débil",IF(AND(J114&gt;=85,J114&lt;=95),"Moderado",IF(AND(J114&gt;=96,J114&lt;=100),"Fuerte")))</f>
        <v>Moderado</v>
      </c>
      <c r="K115" s="93" t="str">
        <f>IF(K114="Siempre","Fuerte",IF(K114="Algunas Veces","Moderado",IF(K114="No se ejecuta","Débil")))</f>
        <v>Moderado</v>
      </c>
      <c r="L115" s="95" t="s">
        <v>19</v>
      </c>
      <c r="M115" s="478"/>
      <c r="N115" s="469"/>
      <c r="O115" s="469"/>
    </row>
    <row r="116" spans="1:15" s="14" customFormat="1" ht="18.75" customHeight="1" x14ac:dyDescent="0.25">
      <c r="A116" s="506"/>
      <c r="B116" s="514" t="e">
        <f>+'MAPA DE RIESGOS SECCIONALES'!#REF!</f>
        <v>#REF!</v>
      </c>
      <c r="C116" s="485" t="e">
        <f>IF('MAPA DE RIESGOS SECCIONALES'!#REF!="Preventivo","x"," ")</f>
        <v>#REF!</v>
      </c>
      <c r="D116" s="485" t="e">
        <f>IF('MAPA DE RIESGOS SECCIONALES'!#REF!="Detectivo","x"," ")</f>
        <v>#REF!</v>
      </c>
      <c r="E116" s="8">
        <f>IF(E117="Asignado",E$2,0)</f>
        <v>50</v>
      </c>
      <c r="F116" s="8">
        <f>IF(F117="Adecuado",F$2,0)</f>
        <v>40</v>
      </c>
      <c r="G116" s="8">
        <f>IF(G117="Oportuna",G$2,0)</f>
        <v>0</v>
      </c>
      <c r="H116" s="8">
        <f>IF(H117="Prevenir",H$2,10)</f>
        <v>0</v>
      </c>
      <c r="I116" s="8">
        <f>IF(I117="Confiable",I$2,0)</f>
        <v>0</v>
      </c>
      <c r="J116" s="98">
        <f>SUM(E116:I116)</f>
        <v>90</v>
      </c>
      <c r="K116" s="56" t="s">
        <v>115</v>
      </c>
      <c r="L116" s="8">
        <f>IF(L117="Fuerte",100,IF(L117="Moderado",50,IF(L117="Débil",0)))</f>
        <v>100</v>
      </c>
      <c r="M116" s="478"/>
      <c r="N116" s="469"/>
      <c r="O116" s="469"/>
    </row>
    <row r="117" spans="1:15" s="14" customFormat="1" ht="88.5" customHeight="1" x14ac:dyDescent="0.25">
      <c r="A117" s="507"/>
      <c r="B117" s="515"/>
      <c r="C117" s="486"/>
      <c r="D117" s="486"/>
      <c r="E117" s="39" t="s">
        <v>101</v>
      </c>
      <c r="F117" s="39" t="s">
        <v>102</v>
      </c>
      <c r="G117" s="99" t="s">
        <v>104</v>
      </c>
      <c r="H117" s="39" t="s">
        <v>106</v>
      </c>
      <c r="I117" s="39" t="s">
        <v>107</v>
      </c>
      <c r="J117" s="92" t="str">
        <f>IF(AND(J116&gt;=0,J116&lt;=84),"Débil",IF(AND(J116&gt;=85,J116&lt;=95),"Moderado",IF(AND(J116&gt;=96,J116&lt;=100),"Fuerte")))</f>
        <v>Moderado</v>
      </c>
      <c r="K117" s="93" t="str">
        <f>IF(K116="Siempre","Fuerte",IF(K116="Algunas Veces","Moderado",IF(K116="No se ejecuta","Débil")))</f>
        <v>Fuerte</v>
      </c>
      <c r="L117" s="95" t="s">
        <v>118</v>
      </c>
      <c r="M117" s="479"/>
      <c r="N117" s="470"/>
      <c r="O117" s="470"/>
    </row>
    <row r="118" spans="1:15" s="14" customFormat="1" x14ac:dyDescent="0.25">
      <c r="C118" s="91">
        <f>COUNTIF(C110:C117,"x")</f>
        <v>0</v>
      </c>
      <c r="D118" s="91">
        <f>COUNTIF(D110:D117,"x")</f>
        <v>0</v>
      </c>
      <c r="J118" s="54"/>
      <c r="L118" s="58">
        <f>AVERAGE(L110:L117)</f>
        <v>75</v>
      </c>
      <c r="M118" s="57" t="str">
        <f>IF(AND(L118&gt;=0,L118&lt;=49),"Débil",IF(AND(L118&gt;=50,L118&lt;=87.5),"Moderado",IF(AND(L118&gt;=87.6,L118&lt;=100),"Fuerte")))</f>
        <v>Moderado</v>
      </c>
      <c r="N118" s="38"/>
      <c r="O118" s="38"/>
    </row>
    <row r="119" spans="1:15" s="14" customFormat="1" x14ac:dyDescent="0.25">
      <c r="C119" s="35"/>
      <c r="D119" s="35"/>
    </row>
    <row r="120" spans="1:15" s="14" customFormat="1" x14ac:dyDescent="0.25">
      <c r="C120" s="35"/>
      <c r="D120" s="35"/>
    </row>
    <row r="121" spans="1:15" s="14" customFormat="1" x14ac:dyDescent="0.25">
      <c r="C121" s="35"/>
      <c r="D121" s="35"/>
    </row>
    <row r="122" spans="1:15" s="14" customFormat="1" ht="32.25" customHeight="1" x14ac:dyDescent="0.25">
      <c r="A122" s="41" t="s">
        <v>1</v>
      </c>
      <c r="B122" s="487" t="s">
        <v>72</v>
      </c>
      <c r="C122" s="488"/>
      <c r="D122" s="489"/>
      <c r="E122" s="40">
        <v>15</v>
      </c>
      <c r="F122" s="40">
        <v>15</v>
      </c>
      <c r="G122" s="40">
        <v>15</v>
      </c>
      <c r="H122" s="40">
        <v>15</v>
      </c>
      <c r="I122" s="40">
        <v>15</v>
      </c>
      <c r="J122" s="40">
        <f>SUM(E122:I122)</f>
        <v>75</v>
      </c>
      <c r="K122" s="61" t="s">
        <v>125</v>
      </c>
      <c r="L122" s="61" t="s">
        <v>119</v>
      </c>
      <c r="M122" s="490" t="s">
        <v>70</v>
      </c>
      <c r="N122" s="471" t="s">
        <v>61</v>
      </c>
      <c r="O122" s="472"/>
    </row>
    <row r="123" spans="1:15" s="14" customFormat="1" ht="43.5" customHeight="1" x14ac:dyDescent="0.25">
      <c r="A123" s="505" t="e">
        <f>+'MAPA DE RIESGOS SECCIONALES'!#REF!</f>
        <v>#REF!</v>
      </c>
      <c r="B123" s="36" t="s">
        <v>71</v>
      </c>
      <c r="C123" s="499" t="s">
        <v>2</v>
      </c>
      <c r="D123" s="499" t="s">
        <v>3</v>
      </c>
      <c r="E123" s="493" t="s">
        <v>94</v>
      </c>
      <c r="F123" s="493" t="s">
        <v>95</v>
      </c>
      <c r="G123" s="493" t="s">
        <v>96</v>
      </c>
      <c r="H123" s="493" t="s">
        <v>97</v>
      </c>
      <c r="I123" s="493" t="s">
        <v>98</v>
      </c>
      <c r="J123" s="494" t="s">
        <v>121</v>
      </c>
      <c r="K123" s="473" t="s">
        <v>114</v>
      </c>
      <c r="L123" s="475" t="s">
        <v>120</v>
      </c>
      <c r="M123" s="491"/>
      <c r="N123" s="466" t="s">
        <v>2</v>
      </c>
      <c r="O123" s="466" t="s">
        <v>3</v>
      </c>
    </row>
    <row r="124" spans="1:15" s="14" customFormat="1" ht="28.5" customHeight="1" x14ac:dyDescent="0.25">
      <c r="A124" s="506"/>
      <c r="B124" s="37" t="s">
        <v>60</v>
      </c>
      <c r="C124" s="500"/>
      <c r="D124" s="500"/>
      <c r="E124" s="493"/>
      <c r="F124" s="493"/>
      <c r="G124" s="493"/>
      <c r="H124" s="493"/>
      <c r="I124" s="493"/>
      <c r="J124" s="494"/>
      <c r="K124" s="474"/>
      <c r="L124" s="476"/>
      <c r="M124" s="492"/>
      <c r="N124" s="467"/>
      <c r="O124" s="467"/>
    </row>
    <row r="125" spans="1:15" s="14" customFormat="1" ht="18.75" customHeight="1" x14ac:dyDescent="0.25">
      <c r="A125" s="506"/>
      <c r="B125" s="514" t="e">
        <f>+'MAPA DE RIESGOS SECCIONALES'!#REF!</f>
        <v>#REF!</v>
      </c>
      <c r="C125" s="485" t="e">
        <f>IF('MAPA DE RIESGOS SECCIONALES'!#REF!="Preventivo","x"," ")</f>
        <v>#REF!</v>
      </c>
      <c r="D125" s="485" t="e">
        <f>IF('MAPA DE RIESGOS SECCIONALES'!#REF!="Detectivo","x"," ")</f>
        <v>#REF!</v>
      </c>
      <c r="E125" s="8">
        <f>IF(E126="Asignado",E$2,0)</f>
        <v>50</v>
      </c>
      <c r="F125" s="8">
        <f>IF(F126="Adecuado",F$2,0)</f>
        <v>40</v>
      </c>
      <c r="G125" s="8">
        <f>IF(G126="Oportuna",G$2,0)</f>
        <v>0</v>
      </c>
      <c r="H125" s="8">
        <f>IF(H126="Prevenir",H$2,10)</f>
        <v>0</v>
      </c>
      <c r="I125" s="8">
        <f>IF(I126="Confiable",I$2,0)</f>
        <v>0</v>
      </c>
      <c r="J125" s="84">
        <f>SUM(E125:I125)</f>
        <v>90</v>
      </c>
      <c r="K125" s="56" t="s">
        <v>115</v>
      </c>
      <c r="L125" s="8">
        <f>IF(L126="Fuerte",100,IF(L126="Moderado",50,IF(L126="Débil",0)))</f>
        <v>100</v>
      </c>
      <c r="M125" s="477">
        <f>IF(M133="Fuerte",2,IF(M133="Moderado",1,IF(M133="Débil",0)))</f>
        <v>1</v>
      </c>
      <c r="N125" s="468">
        <f>IF((C133)&gt;=1,$M$125,0)</f>
        <v>0</v>
      </c>
      <c r="O125" s="468">
        <f>IF((D133)&gt;=1,$M$125,0)</f>
        <v>0</v>
      </c>
    </row>
    <row r="126" spans="1:15" s="14" customFormat="1" ht="136.5" customHeight="1" x14ac:dyDescent="0.25">
      <c r="A126" s="506"/>
      <c r="B126" s="515"/>
      <c r="C126" s="486"/>
      <c r="D126" s="486"/>
      <c r="E126" s="39" t="s">
        <v>101</v>
      </c>
      <c r="F126" s="39" t="s">
        <v>102</v>
      </c>
      <c r="G126" s="39" t="s">
        <v>104</v>
      </c>
      <c r="H126" s="39" t="s">
        <v>106</v>
      </c>
      <c r="I126" s="39" t="s">
        <v>107</v>
      </c>
      <c r="J126" s="92" t="str">
        <f>IF(AND(J125&gt;=0,J125&lt;=84),"Débil",IF(AND(J125&gt;=85,J125&lt;=95),"Moderado",IF(AND(J125&gt;=96,J125&lt;=100),"Fuerte")))</f>
        <v>Moderado</v>
      </c>
      <c r="K126" s="93" t="str">
        <f>IF(K125="Siempre","Fuerte",IF(K125="Algunas Veces","Moderado",IF(K125="No se ejecuta","Débil")))</f>
        <v>Fuerte</v>
      </c>
      <c r="L126" s="95" t="s">
        <v>118</v>
      </c>
      <c r="M126" s="478"/>
      <c r="N126" s="469"/>
      <c r="O126" s="469"/>
    </row>
    <row r="127" spans="1:15" s="14" customFormat="1" ht="18.75" customHeight="1" x14ac:dyDescent="0.25">
      <c r="A127" s="506"/>
      <c r="B127" s="514" t="e">
        <f>+'MAPA DE RIESGOS SECCIONALES'!#REF!</f>
        <v>#REF!</v>
      </c>
      <c r="C127" s="485" t="e">
        <f>IF('MAPA DE RIESGOS SECCIONALES'!#REF!="Preventivo","x"," ")</f>
        <v>#REF!</v>
      </c>
      <c r="D127" s="485" t="e">
        <f>IF('MAPA DE RIESGOS SECCIONALES'!#REF!="Detectivo","x"," ")</f>
        <v>#REF!</v>
      </c>
      <c r="E127" s="8">
        <f>IF(E128="Asignado",E$2,0)</f>
        <v>50</v>
      </c>
      <c r="F127" s="8">
        <f>IF(F128="Adecuado",F$2,0)</f>
        <v>40</v>
      </c>
      <c r="G127" s="8">
        <f>IF(G128="Oportuna",G$2,0)</f>
        <v>0</v>
      </c>
      <c r="H127" s="8">
        <f>IF(H128="Prevenir",H$2,10)</f>
        <v>0</v>
      </c>
      <c r="I127" s="8">
        <f>IF(I128="Confiable",I$2,0)</f>
        <v>0</v>
      </c>
      <c r="J127" s="84">
        <f>SUM(E127:I127)</f>
        <v>90</v>
      </c>
      <c r="K127" s="56" t="s">
        <v>115</v>
      </c>
      <c r="L127" s="8">
        <f>IF(L128="Fuerte",100,IF(L128="Moderado",50,IF(L128="Débil",0)))</f>
        <v>100</v>
      </c>
      <c r="M127" s="478"/>
      <c r="N127" s="469"/>
      <c r="O127" s="469"/>
    </row>
    <row r="128" spans="1:15" s="14" customFormat="1" ht="91.5" customHeight="1" x14ac:dyDescent="0.25">
      <c r="A128" s="506"/>
      <c r="B128" s="515"/>
      <c r="C128" s="486"/>
      <c r="D128" s="486"/>
      <c r="E128" s="39" t="s">
        <v>101</v>
      </c>
      <c r="F128" s="39" t="s">
        <v>102</v>
      </c>
      <c r="G128" s="39" t="s">
        <v>104</v>
      </c>
      <c r="H128" s="39" t="s">
        <v>106</v>
      </c>
      <c r="I128" s="39" t="s">
        <v>107</v>
      </c>
      <c r="J128" s="92" t="str">
        <f>IF(AND(J127&gt;=0,J127&lt;=84),"Débil",IF(AND(J127&gt;=85,J127&lt;=95),"Moderado",IF(AND(J127&gt;=96,J127&lt;=100),"Fuerte")))</f>
        <v>Moderado</v>
      </c>
      <c r="K128" s="93" t="str">
        <f>IF(K127="Siempre","Fuerte",IF(K127="Algunas Veces","Moderado",IF(K127="No se ejecuta","Débil")))</f>
        <v>Fuerte</v>
      </c>
      <c r="L128" s="95" t="s">
        <v>118</v>
      </c>
      <c r="M128" s="478"/>
      <c r="N128" s="469"/>
      <c r="O128" s="469"/>
    </row>
    <row r="129" spans="1:15" s="14" customFormat="1" ht="18.75" customHeight="1" x14ac:dyDescent="0.25">
      <c r="A129" s="506"/>
      <c r="B129" s="514" t="e">
        <f>+'MAPA DE RIESGOS SECCIONALES'!#REF!</f>
        <v>#REF!</v>
      </c>
      <c r="C129" s="485" t="e">
        <f>IF('MAPA DE RIESGOS SECCIONALES'!#REF!="Preventivo","x"," ")</f>
        <v>#REF!</v>
      </c>
      <c r="D129" s="485" t="e">
        <f>IF('MAPA DE RIESGOS SECCIONALES'!#REF!="Detectivo","x"," ")</f>
        <v>#REF!</v>
      </c>
      <c r="E129" s="8">
        <f>IF(E130="Asignado",E$2,0)</f>
        <v>50</v>
      </c>
      <c r="F129" s="8">
        <f>IF(F130="Adecuado",F$2,0)</f>
        <v>40</v>
      </c>
      <c r="G129" s="8">
        <f>IF(G130="Oportuna",G$2,0)</f>
        <v>0</v>
      </c>
      <c r="H129" s="8">
        <f>IF(H130="Prevenir",H$2,10)</f>
        <v>10</v>
      </c>
      <c r="I129" s="8">
        <f>IF(I130="Confiable",I$2,0)</f>
        <v>0</v>
      </c>
      <c r="J129" s="84">
        <f>SUM(E129:I129)</f>
        <v>100</v>
      </c>
      <c r="K129" s="56" t="s">
        <v>115</v>
      </c>
      <c r="L129" s="8">
        <f>IF(L130="Fuerte",100,IF(L130="Moderado",50,IF(L130="Débil",0)))</f>
        <v>50</v>
      </c>
      <c r="M129" s="478"/>
      <c r="N129" s="469"/>
      <c r="O129" s="469"/>
    </row>
    <row r="130" spans="1:15" s="14" customFormat="1" ht="67.5" customHeight="1" x14ac:dyDescent="0.25">
      <c r="A130" s="506"/>
      <c r="B130" s="515"/>
      <c r="C130" s="486"/>
      <c r="D130" s="486"/>
      <c r="E130" s="39" t="s">
        <v>101</v>
      </c>
      <c r="F130" s="39" t="s">
        <v>102</v>
      </c>
      <c r="G130" s="39" t="s">
        <v>104</v>
      </c>
      <c r="H130" s="39" t="s">
        <v>113</v>
      </c>
      <c r="I130" s="39" t="s">
        <v>107</v>
      </c>
      <c r="J130" s="92" t="str">
        <f>IF(AND(J129&gt;=0,J129&lt;=84),"Débil",IF(AND(J129&gt;=85,J129&lt;=95),"Moderado",IF(AND(J129&gt;=96,J129&lt;=100),"Fuerte")))</f>
        <v>Fuerte</v>
      </c>
      <c r="K130" s="93" t="str">
        <f>IF(K129="Siempre","Fuerte",IF(K129="Algunas Veces","Moderado",IF(K129="No se ejecuta","Débil")))</f>
        <v>Fuerte</v>
      </c>
      <c r="L130" s="95" t="s">
        <v>19</v>
      </c>
      <c r="M130" s="478"/>
      <c r="N130" s="469"/>
      <c r="O130" s="469"/>
    </row>
    <row r="131" spans="1:15" s="14" customFormat="1" ht="18.75" customHeight="1" x14ac:dyDescent="0.25">
      <c r="A131" s="506"/>
      <c r="B131" s="514" t="e">
        <f>+'MAPA DE RIESGOS SECCIONALES'!#REF!</f>
        <v>#REF!</v>
      </c>
      <c r="C131" s="485" t="e">
        <f>IF('MAPA DE RIESGOS SECCIONALES'!#REF!="Preventivo","x"," ")</f>
        <v>#REF!</v>
      </c>
      <c r="D131" s="485" t="e">
        <f>IF('MAPA DE RIESGOS SECCIONALES'!#REF!="Detectivo","x"," ")</f>
        <v>#REF!</v>
      </c>
      <c r="E131" s="8"/>
      <c r="F131" s="8"/>
      <c r="G131" s="8"/>
      <c r="H131" s="8"/>
      <c r="I131" s="8"/>
      <c r="J131" s="84"/>
      <c r="K131" s="56"/>
      <c r="L131" s="8"/>
      <c r="M131" s="478"/>
      <c r="N131" s="469"/>
      <c r="O131" s="469"/>
    </row>
    <row r="132" spans="1:15" s="14" customFormat="1" x14ac:dyDescent="0.25">
      <c r="A132" s="507"/>
      <c r="B132" s="515"/>
      <c r="C132" s="486"/>
      <c r="D132" s="486"/>
      <c r="E132" s="39"/>
      <c r="F132" s="39"/>
      <c r="G132" s="39"/>
      <c r="H132" s="39"/>
      <c r="I132" s="39"/>
      <c r="J132" s="92"/>
      <c r="K132" s="93"/>
      <c r="L132" s="95"/>
      <c r="M132" s="479"/>
      <c r="N132" s="470"/>
      <c r="O132" s="470"/>
    </row>
    <row r="133" spans="1:15" s="14" customFormat="1" x14ac:dyDescent="0.25">
      <c r="C133" s="91">
        <f>COUNTIF(C125:C132,"x")</f>
        <v>0</v>
      </c>
      <c r="D133" s="91">
        <f>COUNTIF(D125:D132,"x")</f>
        <v>0</v>
      </c>
      <c r="J133" s="54"/>
      <c r="L133" s="58">
        <f>AVERAGE(L125:L132)</f>
        <v>83.333333333333329</v>
      </c>
      <c r="M133" s="57" t="str">
        <f>IF(AND(L133&gt;=0,L133&lt;=49),"Débil",IF(AND(L133&gt;=50,L133&lt;=87.5),"Moderado",IF(AND(L133&gt;=87.6,L133&lt;=100),"Fuerte")))</f>
        <v>Moderado</v>
      </c>
      <c r="N133" s="38"/>
      <c r="O133" s="38"/>
    </row>
    <row r="134" spans="1:15" s="14" customFormat="1" x14ac:dyDescent="0.25">
      <c r="C134" s="35"/>
      <c r="D134" s="35"/>
    </row>
    <row r="135" spans="1:15" s="14" customFormat="1" x14ac:dyDescent="0.25">
      <c r="C135" s="35"/>
      <c r="D135" s="35"/>
    </row>
    <row r="136" spans="1:15" s="14" customFormat="1" x14ac:dyDescent="0.25">
      <c r="C136" s="35"/>
      <c r="D136" s="35"/>
    </row>
    <row r="137" spans="1:15" s="14" customFormat="1" ht="27" customHeight="1" x14ac:dyDescent="0.25">
      <c r="A137" s="41" t="s">
        <v>1</v>
      </c>
      <c r="B137" s="487" t="s">
        <v>72</v>
      </c>
      <c r="C137" s="488"/>
      <c r="D137" s="489"/>
      <c r="E137" s="40">
        <v>15</v>
      </c>
      <c r="F137" s="40">
        <v>15</v>
      </c>
      <c r="G137" s="40">
        <v>15</v>
      </c>
      <c r="H137" s="40">
        <v>15</v>
      </c>
      <c r="I137" s="40">
        <v>15</v>
      </c>
      <c r="J137" s="40">
        <f>SUM(E137:I137)</f>
        <v>75</v>
      </c>
      <c r="K137" s="61" t="s">
        <v>125</v>
      </c>
      <c r="L137" s="61" t="s">
        <v>119</v>
      </c>
      <c r="M137" s="490" t="s">
        <v>70</v>
      </c>
      <c r="N137" s="471" t="s">
        <v>61</v>
      </c>
      <c r="O137" s="472"/>
    </row>
    <row r="138" spans="1:15" s="14" customFormat="1" ht="43.5" customHeight="1" x14ac:dyDescent="0.25">
      <c r="A138" s="505" t="e">
        <f>+'MAPA DE RIESGOS SECCIONALES'!#REF!</f>
        <v>#REF!</v>
      </c>
      <c r="B138" s="36" t="s">
        <v>71</v>
      </c>
      <c r="C138" s="499" t="s">
        <v>2</v>
      </c>
      <c r="D138" s="499" t="s">
        <v>3</v>
      </c>
      <c r="E138" s="493" t="s">
        <v>94</v>
      </c>
      <c r="F138" s="493" t="s">
        <v>95</v>
      </c>
      <c r="G138" s="493" t="s">
        <v>96</v>
      </c>
      <c r="H138" s="493" t="s">
        <v>97</v>
      </c>
      <c r="I138" s="493" t="s">
        <v>98</v>
      </c>
      <c r="J138" s="494" t="s">
        <v>121</v>
      </c>
      <c r="K138" s="473" t="s">
        <v>114</v>
      </c>
      <c r="L138" s="475" t="s">
        <v>120</v>
      </c>
      <c r="M138" s="491"/>
      <c r="N138" s="466" t="s">
        <v>2</v>
      </c>
      <c r="O138" s="466" t="s">
        <v>3</v>
      </c>
    </row>
    <row r="139" spans="1:15" s="14" customFormat="1" ht="35.25" customHeight="1" x14ac:dyDescent="0.25">
      <c r="A139" s="506"/>
      <c r="B139" s="37" t="s">
        <v>60</v>
      </c>
      <c r="C139" s="500"/>
      <c r="D139" s="500"/>
      <c r="E139" s="493"/>
      <c r="F139" s="493"/>
      <c r="G139" s="493"/>
      <c r="H139" s="493"/>
      <c r="I139" s="493"/>
      <c r="J139" s="494"/>
      <c r="K139" s="474"/>
      <c r="L139" s="476"/>
      <c r="M139" s="492"/>
      <c r="N139" s="467"/>
      <c r="O139" s="467"/>
    </row>
    <row r="140" spans="1:15" s="14" customFormat="1" ht="18.75" customHeight="1" x14ac:dyDescent="0.25">
      <c r="A140" s="506"/>
      <c r="B140" s="495" t="e">
        <f>+'MAPA DE RIESGOS SECCIONALES'!#REF!</f>
        <v>#REF!</v>
      </c>
      <c r="C140" s="485" t="e">
        <f>IF('MAPA DE RIESGOS SECCIONALES'!#REF!="Preventivo","x"," ")</f>
        <v>#REF!</v>
      </c>
      <c r="D140" s="485" t="e">
        <f>IF('MAPA DE RIESGOS SECCIONALES'!#REF!="Detectivo","x"," ")</f>
        <v>#REF!</v>
      </c>
      <c r="E140" s="8">
        <f>IF(E141="Asignado",E$2,0)</f>
        <v>50</v>
      </c>
      <c r="F140" s="8">
        <f>IF(F141="Adecuado",F$2,0)</f>
        <v>40</v>
      </c>
      <c r="G140" s="8">
        <f>IF(G141="Oportuna",G$2,0)</f>
        <v>0</v>
      </c>
      <c r="H140" s="8">
        <f>IF(H141="Prevenir",H$2,10)</f>
        <v>0</v>
      </c>
      <c r="I140" s="8">
        <f>IF(I141="Confiable",I$2,0)</f>
        <v>0</v>
      </c>
      <c r="J140" s="84">
        <f>SUM(E140:I140)</f>
        <v>90</v>
      </c>
      <c r="K140" s="56" t="s">
        <v>115</v>
      </c>
      <c r="L140" s="8">
        <f>IF(L141="Fuerte",100,IF(L141="Moderado",50,IF(L141="Débil",0)))</f>
        <v>100</v>
      </c>
      <c r="M140" s="477">
        <f>IF(M148="Fuerte",2,IF(M148="Moderado",1,IF(M148="Débil",0)))</f>
        <v>1</v>
      </c>
      <c r="N140" s="468">
        <f>IF((C148)&gt;=1,$M$140,0)</f>
        <v>0</v>
      </c>
      <c r="O140" s="468">
        <f>IF((D148)&gt;=1,$M$140,0)</f>
        <v>0</v>
      </c>
    </row>
    <row r="141" spans="1:15" s="14" customFormat="1" ht="108" customHeight="1" x14ac:dyDescent="0.25">
      <c r="A141" s="506"/>
      <c r="B141" s="496"/>
      <c r="C141" s="486"/>
      <c r="D141" s="486"/>
      <c r="E141" s="39" t="s">
        <v>101</v>
      </c>
      <c r="F141" s="39" t="s">
        <v>102</v>
      </c>
      <c r="G141" s="39" t="s">
        <v>104</v>
      </c>
      <c r="H141" s="39" t="s">
        <v>106</v>
      </c>
      <c r="I141" s="39" t="s">
        <v>107</v>
      </c>
      <c r="J141" s="92" t="str">
        <f>IF(AND(J140&gt;=0,J140&lt;=84),"Débil",IF(AND(J140&gt;=85,J140&lt;=95),"Moderado",IF(AND(J140&gt;=96,J140&lt;=100),"Fuerte")))</f>
        <v>Moderado</v>
      </c>
      <c r="K141" s="93" t="str">
        <f>IF(K140="Siempre","Fuerte",IF(K140="Algunas Veces","Moderado",IF(K140="No se ejecuta","Débil")))</f>
        <v>Fuerte</v>
      </c>
      <c r="L141" s="95" t="s">
        <v>118</v>
      </c>
      <c r="M141" s="478"/>
      <c r="N141" s="469"/>
      <c r="O141" s="469"/>
    </row>
    <row r="142" spans="1:15" s="14" customFormat="1" ht="18.75" customHeight="1" x14ac:dyDescent="0.25">
      <c r="A142" s="506"/>
      <c r="B142" s="495" t="e">
        <f>+'MAPA DE RIESGOS SECCIONALES'!#REF!</f>
        <v>#REF!</v>
      </c>
      <c r="C142" s="485" t="e">
        <f>IF('MAPA DE RIESGOS SECCIONALES'!#REF!="Preventivo","x"," ")</f>
        <v>#REF!</v>
      </c>
      <c r="D142" s="485" t="e">
        <f>IF('MAPA DE RIESGOS SECCIONALES'!#REF!="Detectivo","x"," ")</f>
        <v>#REF!</v>
      </c>
      <c r="E142" s="8">
        <f>IF(E143="Asignado",E$2,0)</f>
        <v>50</v>
      </c>
      <c r="F142" s="8">
        <f>IF(F143="Adecuado",F$2,0)</f>
        <v>40</v>
      </c>
      <c r="G142" s="8">
        <f>IF(G143="Oportuna",G$2,0)</f>
        <v>0</v>
      </c>
      <c r="H142" s="8">
        <f>IF(H143="Prevenir",H$2,10)</f>
        <v>10</v>
      </c>
      <c r="I142" s="8">
        <f>IF(I143="Confiable",I$2,0)</f>
        <v>0</v>
      </c>
      <c r="J142" s="84">
        <f>SUM(E142:I142)</f>
        <v>100</v>
      </c>
      <c r="K142" s="56" t="s">
        <v>115</v>
      </c>
      <c r="L142" s="8">
        <f>IF(L143="Fuerte",100,IF(L143="Moderado",50,IF(L143="Débil",0)))</f>
        <v>0</v>
      </c>
      <c r="M142" s="478"/>
      <c r="N142" s="469"/>
      <c r="O142" s="469"/>
    </row>
    <row r="143" spans="1:15" s="14" customFormat="1" ht="76.5" customHeight="1" x14ac:dyDescent="0.25">
      <c r="A143" s="506"/>
      <c r="B143" s="496"/>
      <c r="C143" s="486"/>
      <c r="D143" s="486"/>
      <c r="E143" s="39" t="s">
        <v>101</v>
      </c>
      <c r="F143" s="39" t="s">
        <v>102</v>
      </c>
      <c r="G143" s="39" t="s">
        <v>105</v>
      </c>
      <c r="H143" s="39" t="s">
        <v>113</v>
      </c>
      <c r="I143" s="39" t="s">
        <v>107</v>
      </c>
      <c r="J143" s="92" t="str">
        <f>IF(AND(J142&gt;=0,J142&lt;=84),"Débil",IF(AND(J142&gt;=85,J142&lt;=95),"Moderado",IF(AND(J142&gt;=96,J142&lt;=100),"Fuerte")))</f>
        <v>Fuerte</v>
      </c>
      <c r="K143" s="93" t="str">
        <f>IF(K142="Siempre","Fuerte",IF(K142="Algunas Veces","Moderado",IF(K142="No se ejecuta","Débil")))</f>
        <v>Fuerte</v>
      </c>
      <c r="L143" s="95" t="s">
        <v>117</v>
      </c>
      <c r="M143" s="478"/>
      <c r="N143" s="469"/>
      <c r="O143" s="469"/>
    </row>
    <row r="144" spans="1:15" s="14" customFormat="1" ht="18.75" customHeight="1" x14ac:dyDescent="0.25">
      <c r="A144" s="506"/>
      <c r="B144" s="495" t="e">
        <f>+'MAPA DE RIESGOS SECCIONALES'!#REF!</f>
        <v>#REF!</v>
      </c>
      <c r="C144" s="485" t="e">
        <f>IF('MAPA DE RIESGOS SECCIONALES'!#REF!="Preventivo","x"," ")</f>
        <v>#REF!</v>
      </c>
      <c r="D144" s="485" t="e">
        <f>IF('MAPA DE RIESGOS SECCIONALES'!#REF!="Detectivo","x"," ")</f>
        <v>#REF!</v>
      </c>
      <c r="E144" s="8">
        <f>IF(E145="Asignado",E$2,0)</f>
        <v>50</v>
      </c>
      <c r="F144" s="8">
        <f>IF(F145="Adecuado",F$2,0)</f>
        <v>40</v>
      </c>
      <c r="G144" s="8">
        <f>IF(G145="Oportuna",G$2,0)</f>
        <v>0</v>
      </c>
      <c r="H144" s="8">
        <f>IF(H145="Prevenir",H$2,10)</f>
        <v>0</v>
      </c>
      <c r="I144" s="8">
        <f>IF(I145="Confiable",I$2,0)</f>
        <v>0</v>
      </c>
      <c r="J144" s="84">
        <f>SUM(E144:I144)</f>
        <v>90</v>
      </c>
      <c r="K144" s="56" t="s">
        <v>115</v>
      </c>
      <c r="L144" s="8">
        <f>IF(L145="Fuerte",100,IF(L145="Moderado",50,IF(L145="Débil",0)))</f>
        <v>100</v>
      </c>
      <c r="M144" s="478"/>
      <c r="N144" s="469"/>
      <c r="O144" s="469"/>
    </row>
    <row r="145" spans="1:15" s="14" customFormat="1" ht="64.5" customHeight="1" x14ac:dyDescent="0.25">
      <c r="A145" s="506"/>
      <c r="B145" s="496"/>
      <c r="C145" s="486"/>
      <c r="D145" s="486"/>
      <c r="E145" s="39" t="s">
        <v>101</v>
      </c>
      <c r="F145" s="39" t="s">
        <v>102</v>
      </c>
      <c r="G145" s="39" t="s">
        <v>104</v>
      </c>
      <c r="H145" s="39" t="s">
        <v>106</v>
      </c>
      <c r="I145" s="39" t="s">
        <v>107</v>
      </c>
      <c r="J145" s="92" t="str">
        <f>IF(AND(J144&gt;=0,J144&lt;=84),"Débil",IF(AND(J144&gt;=85,J144&lt;=95),"Moderado",IF(AND(J144&gt;=96,J144&lt;=100),"Fuerte")))</f>
        <v>Moderado</v>
      </c>
      <c r="K145" s="93" t="str">
        <f>IF(K144="Siempre","Fuerte",IF(K144="Algunas Veces","Moderado",IF(K144="No se ejecuta","Débil")))</f>
        <v>Fuerte</v>
      </c>
      <c r="L145" s="95" t="s">
        <v>118</v>
      </c>
      <c r="M145" s="478"/>
      <c r="N145" s="469"/>
      <c r="O145" s="469"/>
    </row>
    <row r="146" spans="1:15" s="14" customFormat="1" ht="18.75" customHeight="1" x14ac:dyDescent="0.25">
      <c r="A146" s="506"/>
      <c r="B146" s="495" t="e">
        <f>+'MAPA DE RIESGOS SECCIONALES'!#REF!</f>
        <v>#REF!</v>
      </c>
      <c r="C146" s="485" t="e">
        <f>IF('MAPA DE RIESGOS SECCIONALES'!#REF!="Preventivo","x"," ")</f>
        <v>#REF!</v>
      </c>
      <c r="D146" s="485" t="e">
        <f>IF('MAPA DE RIESGOS SECCIONALES'!#REF!="Detectivo","x"," ")</f>
        <v>#REF!</v>
      </c>
      <c r="E146" s="8"/>
      <c r="F146" s="8"/>
      <c r="G146" s="8"/>
      <c r="H146" s="8"/>
      <c r="I146" s="8"/>
      <c r="J146" s="84"/>
      <c r="K146" s="56"/>
      <c r="L146" s="8"/>
      <c r="M146" s="478"/>
      <c r="N146" s="469"/>
      <c r="O146" s="469"/>
    </row>
    <row r="147" spans="1:15" s="14" customFormat="1" x14ac:dyDescent="0.25">
      <c r="A147" s="507"/>
      <c r="B147" s="496"/>
      <c r="C147" s="486"/>
      <c r="D147" s="486"/>
      <c r="E147" s="39"/>
      <c r="F147" s="39"/>
      <c r="G147" s="39"/>
      <c r="H147" s="39"/>
      <c r="I147" s="39"/>
      <c r="J147" s="92"/>
      <c r="K147" s="93"/>
      <c r="L147" s="95"/>
      <c r="M147" s="479"/>
      <c r="N147" s="470"/>
      <c r="O147" s="470"/>
    </row>
    <row r="148" spans="1:15" s="14" customFormat="1" x14ac:dyDescent="0.25">
      <c r="C148" s="91">
        <f>COUNTIF(C140:C147,"x")</f>
        <v>0</v>
      </c>
      <c r="D148" s="91">
        <f>COUNTIF(D140:D147,"x")</f>
        <v>0</v>
      </c>
      <c r="J148" s="54"/>
      <c r="L148" s="58">
        <f>AVERAGE(L140:L147)</f>
        <v>66.666666666666671</v>
      </c>
      <c r="M148" s="57" t="str">
        <f>IF(AND(L148&gt;=0,L148&lt;=49),"Débil",IF(AND(L148&gt;=50,L148&lt;=87.5),"Moderado",IF(AND(L148&gt;=87.6,L148&lt;=100),"Fuerte")))</f>
        <v>Moderado</v>
      </c>
      <c r="N148" s="38"/>
      <c r="O148" s="38"/>
    </row>
    <row r="149" spans="1:15" s="14" customFormat="1" x14ac:dyDescent="0.25">
      <c r="C149" s="35"/>
      <c r="D149" s="35"/>
    </row>
    <row r="150" spans="1:15" s="14" customFormat="1" x14ac:dyDescent="0.25">
      <c r="C150" s="35"/>
      <c r="D150" s="35"/>
    </row>
    <row r="151" spans="1:15" s="14" customFormat="1" x14ac:dyDescent="0.25">
      <c r="C151" s="35"/>
      <c r="D151" s="35"/>
    </row>
    <row r="152" spans="1:15" s="14" customFormat="1" ht="30" x14ac:dyDescent="0.25">
      <c r="A152" s="41" t="s">
        <v>1</v>
      </c>
      <c r="B152" s="487" t="s">
        <v>72</v>
      </c>
      <c r="C152" s="488"/>
      <c r="D152" s="489"/>
      <c r="E152" s="40">
        <v>15</v>
      </c>
      <c r="F152" s="40">
        <v>15</v>
      </c>
      <c r="G152" s="40">
        <v>15</v>
      </c>
      <c r="H152" s="40">
        <v>15</v>
      </c>
      <c r="I152" s="40">
        <v>15</v>
      </c>
      <c r="J152" s="40">
        <f>SUM(E152:I152)</f>
        <v>75</v>
      </c>
      <c r="K152" s="61" t="s">
        <v>125</v>
      </c>
      <c r="L152" s="61" t="s">
        <v>119</v>
      </c>
      <c r="M152" s="490" t="s">
        <v>70</v>
      </c>
      <c r="N152" s="471" t="s">
        <v>61</v>
      </c>
      <c r="O152" s="472"/>
    </row>
    <row r="153" spans="1:15" s="14" customFormat="1" ht="43.5" customHeight="1" x14ac:dyDescent="0.25">
      <c r="A153" s="505" t="e">
        <f>+'MAPA DE RIESGOS SECCIONALES'!#REF!</f>
        <v>#REF!</v>
      </c>
      <c r="B153" s="36" t="s">
        <v>71</v>
      </c>
      <c r="C153" s="499" t="s">
        <v>2</v>
      </c>
      <c r="D153" s="499" t="s">
        <v>3</v>
      </c>
      <c r="E153" s="493" t="s">
        <v>94</v>
      </c>
      <c r="F153" s="493" t="s">
        <v>95</v>
      </c>
      <c r="G153" s="493" t="s">
        <v>96</v>
      </c>
      <c r="H153" s="493" t="s">
        <v>97</v>
      </c>
      <c r="I153" s="493" t="s">
        <v>98</v>
      </c>
      <c r="J153" s="494" t="s">
        <v>121</v>
      </c>
      <c r="K153" s="473" t="s">
        <v>114</v>
      </c>
      <c r="L153" s="475" t="s">
        <v>120</v>
      </c>
      <c r="M153" s="491"/>
      <c r="N153" s="466" t="s">
        <v>2</v>
      </c>
      <c r="O153" s="466" t="s">
        <v>3</v>
      </c>
    </row>
    <row r="154" spans="1:15" s="14" customFormat="1" ht="35.25" customHeight="1" x14ac:dyDescent="0.25">
      <c r="A154" s="506"/>
      <c r="B154" s="37" t="s">
        <v>60</v>
      </c>
      <c r="C154" s="500"/>
      <c r="D154" s="500"/>
      <c r="E154" s="493"/>
      <c r="F154" s="493"/>
      <c r="G154" s="493"/>
      <c r="H154" s="493"/>
      <c r="I154" s="493"/>
      <c r="J154" s="494"/>
      <c r="K154" s="474"/>
      <c r="L154" s="476"/>
      <c r="M154" s="492"/>
      <c r="N154" s="467"/>
      <c r="O154" s="467"/>
    </row>
    <row r="155" spans="1:15" s="14" customFormat="1" ht="18.75" customHeight="1" x14ac:dyDescent="0.25">
      <c r="A155" s="506"/>
      <c r="B155" s="514" t="e">
        <f>+'MAPA DE RIESGOS SECCIONALES'!#REF!</f>
        <v>#REF!</v>
      </c>
      <c r="C155" s="485" t="e">
        <f>IF('MAPA DE RIESGOS SECCIONALES'!#REF!="Preventivo","x"," ")</f>
        <v>#REF!</v>
      </c>
      <c r="D155" s="485" t="e">
        <f>IF('MAPA DE RIESGOS SECCIONALES'!#REF!="Detectivo","x"," ")</f>
        <v>#REF!</v>
      </c>
      <c r="E155" s="8">
        <f>IF(E156="Asignado",E$2,0)</f>
        <v>50</v>
      </c>
      <c r="F155" s="8">
        <f>IF(F156="Adecuado",F$2,0)</f>
        <v>40</v>
      </c>
      <c r="G155" s="8">
        <f>IF(G156="Oportuna",G$2,0)</f>
        <v>0</v>
      </c>
      <c r="H155" s="8">
        <f>IF(H156="Prevenir",H$2,10)</f>
        <v>0</v>
      </c>
      <c r="I155" s="8">
        <f>IF(I156="Confiable",I$2,0)</f>
        <v>0</v>
      </c>
      <c r="J155" s="84">
        <f>SUM(E155:I155)</f>
        <v>90</v>
      </c>
      <c r="K155" s="56" t="s">
        <v>115</v>
      </c>
      <c r="L155" s="8">
        <f>IF(L156="Fuerte",100,IF(L156="Moderado",50,IF(L156="Débil",0)))</f>
        <v>100</v>
      </c>
      <c r="M155" s="477">
        <f>IF(M163="Fuerte",2,IF(M163="Moderado",1,IF(M163="Débil",0)))</f>
        <v>1</v>
      </c>
      <c r="N155" s="468">
        <f>IF((C163)&gt;=1,$M$155,0)</f>
        <v>0</v>
      </c>
      <c r="O155" s="468">
        <f>IF((D163)&gt;=1,$M$155,0)</f>
        <v>0</v>
      </c>
    </row>
    <row r="156" spans="1:15" s="14" customFormat="1" ht="125.25" customHeight="1" x14ac:dyDescent="0.25">
      <c r="A156" s="506"/>
      <c r="B156" s="515"/>
      <c r="C156" s="486"/>
      <c r="D156" s="486"/>
      <c r="E156" s="39" t="s">
        <v>101</v>
      </c>
      <c r="F156" s="39" t="s">
        <v>102</v>
      </c>
      <c r="G156" s="39" t="s">
        <v>104</v>
      </c>
      <c r="H156" s="39" t="s">
        <v>106</v>
      </c>
      <c r="I156" s="39" t="s">
        <v>107</v>
      </c>
      <c r="J156" s="92" t="str">
        <f>IF(AND(J155&gt;=0,J155&lt;=84),"Débil",IF(AND(J155&gt;=85,J155&lt;=95),"Moderado",IF(AND(J155&gt;=96,J155&lt;=100),"Fuerte")))</f>
        <v>Moderado</v>
      </c>
      <c r="K156" s="93" t="str">
        <f>IF(K155="Siempre","Fuerte",IF(K155="Algunas Veces","Moderado",IF(K155="No se ejecuta","Débil")))</f>
        <v>Fuerte</v>
      </c>
      <c r="L156" s="95" t="s">
        <v>118</v>
      </c>
      <c r="M156" s="478"/>
      <c r="N156" s="469"/>
      <c r="O156" s="469"/>
    </row>
    <row r="157" spans="1:15" s="14" customFormat="1" ht="18.75" customHeight="1" x14ac:dyDescent="0.25">
      <c r="A157" s="506"/>
      <c r="B157" s="514" t="e">
        <f>+'MAPA DE RIESGOS SECCIONALES'!#REF!</f>
        <v>#REF!</v>
      </c>
      <c r="C157" s="485" t="e">
        <f>IF('MAPA DE RIESGOS SECCIONALES'!#REF!="Preventivo","x"," ")</f>
        <v>#REF!</v>
      </c>
      <c r="D157" s="485" t="e">
        <f>IF('MAPA DE RIESGOS SECCIONALES'!#REF!="Detectivo","x"," ")</f>
        <v>#REF!</v>
      </c>
      <c r="E157" s="8">
        <f>IF(E158="Asignado",E$2,0)</f>
        <v>50</v>
      </c>
      <c r="F157" s="8">
        <f>IF(F158="Adecuado",F$2,0)</f>
        <v>40</v>
      </c>
      <c r="G157" s="8">
        <f>IF(G158="Oportuna",G$2,0)</f>
        <v>0</v>
      </c>
      <c r="H157" s="8">
        <f>IF(H158="Prevenir",H$2,10)</f>
        <v>0</v>
      </c>
      <c r="I157" s="8">
        <f>IF(I158="Confiable",I$2,0)</f>
        <v>0</v>
      </c>
      <c r="J157" s="84">
        <f>SUM(E157:I157)</f>
        <v>90</v>
      </c>
      <c r="K157" s="56" t="s">
        <v>116</v>
      </c>
      <c r="L157" s="8">
        <f>IF(L158="Fuerte",100,IF(L158="Moderado",50,IF(L158="Débil",0)))</f>
        <v>50</v>
      </c>
      <c r="M157" s="478"/>
      <c r="N157" s="469"/>
      <c r="O157" s="469"/>
    </row>
    <row r="158" spans="1:15" s="14" customFormat="1" ht="111" customHeight="1" x14ac:dyDescent="0.25">
      <c r="A158" s="506"/>
      <c r="B158" s="515"/>
      <c r="C158" s="486"/>
      <c r="D158" s="486"/>
      <c r="E158" s="39" t="s">
        <v>101</v>
      </c>
      <c r="F158" s="39" t="s">
        <v>102</v>
      </c>
      <c r="G158" s="39" t="s">
        <v>104</v>
      </c>
      <c r="H158" s="39" t="s">
        <v>106</v>
      </c>
      <c r="I158" s="39" t="s">
        <v>107</v>
      </c>
      <c r="J158" s="92" t="str">
        <f>IF(AND(J157&gt;=0,J157&lt;=84),"Débil",IF(AND(J157&gt;=85,J157&lt;=95),"Moderado",IF(AND(J157&gt;=96,J157&lt;=100),"Fuerte")))</f>
        <v>Moderado</v>
      </c>
      <c r="K158" s="93" t="str">
        <f>IF(K157="Siempre","Fuerte",IF(K157="Algunas Veces","Moderado",IF(K157="No se ejecuta","Débil")))</f>
        <v>Moderado</v>
      </c>
      <c r="L158" s="95" t="s">
        <v>19</v>
      </c>
      <c r="M158" s="478"/>
      <c r="N158" s="469"/>
      <c r="O158" s="469"/>
    </row>
    <row r="159" spans="1:15" s="14" customFormat="1" ht="18.75" customHeight="1" x14ac:dyDescent="0.25">
      <c r="A159" s="506"/>
      <c r="B159" s="495" t="e">
        <f>+'MAPA DE RIESGOS SECCIONALES'!#REF!</f>
        <v>#REF!</v>
      </c>
      <c r="C159" s="485" t="e">
        <f>IF('MAPA DE RIESGOS SECCIONALES'!#REF!="Preventivo","x"," ")</f>
        <v>#REF!</v>
      </c>
      <c r="D159" s="485" t="e">
        <f>IF('MAPA DE RIESGOS SECCIONALES'!#REF!="Detectivo","x"," ")</f>
        <v>#REF!</v>
      </c>
      <c r="E159" s="8"/>
      <c r="F159" s="8"/>
      <c r="G159" s="8"/>
      <c r="H159" s="8"/>
      <c r="I159" s="8"/>
      <c r="J159" s="84"/>
      <c r="K159" s="56"/>
      <c r="L159" s="8"/>
      <c r="M159" s="478"/>
      <c r="N159" s="469"/>
      <c r="O159" s="469"/>
    </row>
    <row r="160" spans="1:15" s="14" customFormat="1" x14ac:dyDescent="0.25">
      <c r="A160" s="506"/>
      <c r="B160" s="496"/>
      <c r="C160" s="486"/>
      <c r="D160" s="486"/>
      <c r="E160" s="39"/>
      <c r="F160" s="39"/>
      <c r="G160" s="39"/>
      <c r="H160" s="39"/>
      <c r="I160" s="39"/>
      <c r="J160" s="92"/>
      <c r="K160" s="93"/>
      <c r="L160" s="95"/>
      <c r="M160" s="478"/>
      <c r="N160" s="469"/>
      <c r="O160" s="469"/>
    </row>
    <row r="161" spans="1:15" s="14" customFormat="1" ht="18.75" customHeight="1" x14ac:dyDescent="0.25">
      <c r="A161" s="506"/>
      <c r="B161" s="495" t="e">
        <f>+'MAPA DE RIESGOS SECCIONALES'!#REF!</f>
        <v>#REF!</v>
      </c>
      <c r="C161" s="485" t="e">
        <f>IF('MAPA DE RIESGOS SECCIONALES'!#REF!="Preventivo","x"," ")</f>
        <v>#REF!</v>
      </c>
      <c r="D161" s="485" t="e">
        <f>IF('MAPA DE RIESGOS SECCIONALES'!#REF!="Detectivo","x"," ")</f>
        <v>#REF!</v>
      </c>
      <c r="E161" s="8"/>
      <c r="F161" s="8"/>
      <c r="G161" s="8"/>
      <c r="H161" s="8"/>
      <c r="I161" s="8"/>
      <c r="J161" s="84"/>
      <c r="K161" s="56"/>
      <c r="L161" s="8"/>
      <c r="M161" s="478"/>
      <c r="N161" s="469"/>
      <c r="O161" s="469"/>
    </row>
    <row r="162" spans="1:15" s="14" customFormat="1" x14ac:dyDescent="0.25">
      <c r="A162" s="507"/>
      <c r="B162" s="496"/>
      <c r="C162" s="486"/>
      <c r="D162" s="486"/>
      <c r="E162" s="39"/>
      <c r="F162" s="39"/>
      <c r="G162" s="39"/>
      <c r="H162" s="39"/>
      <c r="I162" s="39"/>
      <c r="J162" s="92"/>
      <c r="K162" s="93"/>
      <c r="L162" s="95"/>
      <c r="M162" s="479"/>
      <c r="N162" s="470"/>
      <c r="O162" s="470"/>
    </row>
    <row r="163" spans="1:15" s="14" customFormat="1" x14ac:dyDescent="0.25">
      <c r="C163" s="91">
        <f>COUNTIF(C155:C162,"x")</f>
        <v>0</v>
      </c>
      <c r="D163" s="91">
        <f>COUNTIF(D155:D162,"x")</f>
        <v>0</v>
      </c>
      <c r="J163" s="54"/>
      <c r="L163" s="58">
        <f>AVERAGE(L155:L162)</f>
        <v>75</v>
      </c>
      <c r="M163" s="57" t="str">
        <f>IF(AND(L163&gt;=0,L163&lt;=49),"Débil",IF(AND(L163&gt;=50,L163&lt;=87.5),"Moderado",IF(AND(L163&gt;=87.6,L163&lt;=100),"Fuerte")))</f>
        <v>Moderado</v>
      </c>
      <c r="N163" s="38"/>
      <c r="O163" s="38"/>
    </row>
    <row r="164" spans="1:15" s="14" customFormat="1" x14ac:dyDescent="0.25">
      <c r="C164" s="35"/>
      <c r="D164" s="35"/>
    </row>
    <row r="165" spans="1:15" s="14" customFormat="1" x14ac:dyDescent="0.25">
      <c r="C165" s="35"/>
      <c r="D165" s="35"/>
    </row>
    <row r="166" spans="1:15" s="14" customFormat="1" x14ac:dyDescent="0.25">
      <c r="C166" s="35"/>
      <c r="D166" s="35"/>
    </row>
    <row r="167" spans="1:15" s="14" customFormat="1" ht="30" x14ac:dyDescent="0.25">
      <c r="A167" s="41" t="s">
        <v>1</v>
      </c>
      <c r="B167" s="487" t="s">
        <v>72</v>
      </c>
      <c r="C167" s="488"/>
      <c r="D167" s="489"/>
      <c r="E167" s="40">
        <v>15</v>
      </c>
      <c r="F167" s="40">
        <v>15</v>
      </c>
      <c r="G167" s="40">
        <v>15</v>
      </c>
      <c r="H167" s="40">
        <v>15</v>
      </c>
      <c r="I167" s="40">
        <v>15</v>
      </c>
      <c r="J167" s="40">
        <f>SUM(E167:I167)</f>
        <v>75</v>
      </c>
      <c r="K167" s="61" t="s">
        <v>125</v>
      </c>
      <c r="L167" s="61" t="s">
        <v>119</v>
      </c>
      <c r="M167" s="490" t="s">
        <v>70</v>
      </c>
      <c r="N167" s="471" t="s">
        <v>61</v>
      </c>
      <c r="O167" s="472"/>
    </row>
    <row r="168" spans="1:15" s="14" customFormat="1" ht="43.5" customHeight="1" x14ac:dyDescent="0.25">
      <c r="A168" s="505" t="e">
        <f>+'MAPA DE RIESGOS SECCIONALES'!#REF!</f>
        <v>#REF!</v>
      </c>
      <c r="B168" s="36" t="s">
        <v>71</v>
      </c>
      <c r="C168" s="499" t="s">
        <v>2</v>
      </c>
      <c r="D168" s="499" t="s">
        <v>3</v>
      </c>
      <c r="E168" s="493" t="s">
        <v>94</v>
      </c>
      <c r="F168" s="493" t="s">
        <v>95</v>
      </c>
      <c r="G168" s="493" t="s">
        <v>96</v>
      </c>
      <c r="H168" s="493" t="s">
        <v>97</v>
      </c>
      <c r="I168" s="493" t="s">
        <v>98</v>
      </c>
      <c r="J168" s="494" t="s">
        <v>121</v>
      </c>
      <c r="K168" s="473" t="s">
        <v>114</v>
      </c>
      <c r="L168" s="475" t="s">
        <v>120</v>
      </c>
      <c r="M168" s="491"/>
      <c r="N168" s="466" t="s">
        <v>2</v>
      </c>
      <c r="O168" s="466" t="s">
        <v>3</v>
      </c>
    </row>
    <row r="169" spans="1:15" s="14" customFormat="1" ht="35.25" customHeight="1" x14ac:dyDescent="0.25">
      <c r="A169" s="506"/>
      <c r="B169" s="37" t="s">
        <v>60</v>
      </c>
      <c r="C169" s="500"/>
      <c r="D169" s="500"/>
      <c r="E169" s="493"/>
      <c r="F169" s="493"/>
      <c r="G169" s="493"/>
      <c r="H169" s="493"/>
      <c r="I169" s="493"/>
      <c r="J169" s="494"/>
      <c r="K169" s="474"/>
      <c r="L169" s="476"/>
      <c r="M169" s="492"/>
      <c r="N169" s="467"/>
      <c r="O169" s="467"/>
    </row>
    <row r="170" spans="1:15" s="14" customFormat="1" ht="18.75" customHeight="1" x14ac:dyDescent="0.25">
      <c r="A170" s="506"/>
      <c r="B170" s="495" t="e">
        <f>+'MAPA DE RIESGOS SECCIONALES'!#REF!</f>
        <v>#REF!</v>
      </c>
      <c r="C170" s="485" t="e">
        <f>IF('MAPA DE RIESGOS SECCIONALES'!#REF!="Preventivo","x"," ")</f>
        <v>#REF!</v>
      </c>
      <c r="D170" s="485" t="e">
        <f>IF('MAPA DE RIESGOS SECCIONALES'!#REF!="Detectivo","x"," ")</f>
        <v>#REF!</v>
      </c>
      <c r="E170" s="8">
        <f>IF(E171="Asignado",E$2,0)</f>
        <v>50</v>
      </c>
      <c r="F170" s="8">
        <f>IF(F171="Adecuado",F$2,0)</f>
        <v>40</v>
      </c>
      <c r="G170" s="8">
        <f>IF(G171="Oportuna",G$2,0)</f>
        <v>0</v>
      </c>
      <c r="H170" s="8">
        <f>IF(H171="Prevenir",H$2,10)</f>
        <v>10</v>
      </c>
      <c r="I170" s="8">
        <f>IF(I171="Confiable",I$2,0)</f>
        <v>0</v>
      </c>
      <c r="J170" s="84">
        <f>SUM(E170:I170)</f>
        <v>100</v>
      </c>
      <c r="K170" s="56" t="s">
        <v>115</v>
      </c>
      <c r="L170" s="8">
        <f>IF(L171="Fuerte",100,IF(L171="Moderado",50,IF(L171="Débil",0)))</f>
        <v>50</v>
      </c>
      <c r="M170" s="477">
        <f>IF(M178="Fuerte",2,IF(M178="Moderado",1,IF(M178="Débil",0)))</f>
        <v>1</v>
      </c>
      <c r="N170" s="468">
        <f>IF((C178)&gt;=1,$M$170,0)</f>
        <v>0</v>
      </c>
      <c r="O170" s="468">
        <f>IF((D178)&gt;=1,$M$170,0)</f>
        <v>0</v>
      </c>
    </row>
    <row r="171" spans="1:15" s="14" customFormat="1" ht="95.25" customHeight="1" x14ac:dyDescent="0.25">
      <c r="A171" s="506"/>
      <c r="B171" s="496"/>
      <c r="C171" s="486"/>
      <c r="D171" s="486"/>
      <c r="E171" s="39" t="s">
        <v>101</v>
      </c>
      <c r="F171" s="39" t="s">
        <v>102</v>
      </c>
      <c r="G171" s="39" t="s">
        <v>104</v>
      </c>
      <c r="H171" s="39" t="s">
        <v>113</v>
      </c>
      <c r="I171" s="39" t="s">
        <v>107</v>
      </c>
      <c r="J171" s="92" t="str">
        <f>IF(AND(J170&gt;=0,J170&lt;=84),"Débil",IF(AND(J170&gt;=85,J170&lt;=95),"Moderado",IF(AND(J170&gt;=96,J170&lt;=100),"Fuerte")))</f>
        <v>Fuerte</v>
      </c>
      <c r="K171" s="93" t="str">
        <f>IF(K170="Siempre","Fuerte",IF(K170="Algunas Veces","Moderado",IF(K170="No se ejecuta","Débil")))</f>
        <v>Fuerte</v>
      </c>
      <c r="L171" s="95" t="s">
        <v>19</v>
      </c>
      <c r="M171" s="478"/>
      <c r="N171" s="469"/>
      <c r="O171" s="469"/>
    </row>
    <row r="172" spans="1:15" s="14" customFormat="1" ht="18.75" customHeight="1" x14ac:dyDescent="0.25">
      <c r="A172" s="506"/>
      <c r="B172" s="495" t="e">
        <f>+'MAPA DE RIESGOS SECCIONALES'!#REF!</f>
        <v>#REF!</v>
      </c>
      <c r="C172" s="485" t="e">
        <f>IF('MAPA DE RIESGOS SECCIONALES'!#REF!="Preventivo","x"," ")</f>
        <v>#REF!</v>
      </c>
      <c r="D172" s="485" t="e">
        <f>IF('MAPA DE RIESGOS SECCIONALES'!#REF!="Detectivo","x"," ")</f>
        <v>#REF!</v>
      </c>
      <c r="E172" s="8">
        <f>IF(E173="Asignado",E$2,0)</f>
        <v>50</v>
      </c>
      <c r="F172" s="8">
        <f>IF(F173="Adecuado",F$2,0)</f>
        <v>40</v>
      </c>
      <c r="G172" s="8">
        <f>IF(G173="Oportuna",G$2,0)</f>
        <v>0</v>
      </c>
      <c r="H172" s="8">
        <f>IF(H173="Prevenir",H$2,10)</f>
        <v>0</v>
      </c>
      <c r="I172" s="8">
        <f>IF(I173="Confiable",I$2,0)</f>
        <v>0</v>
      </c>
      <c r="J172" s="84">
        <f>SUM(E172:I172)</f>
        <v>90</v>
      </c>
      <c r="K172" s="56" t="s">
        <v>115</v>
      </c>
      <c r="L172" s="8">
        <f>IF(L173="Fuerte",100,IF(L173="Moderado",50,IF(L173="Débil",0)))</f>
        <v>100</v>
      </c>
      <c r="M172" s="478"/>
      <c r="N172" s="469"/>
      <c r="O172" s="469"/>
    </row>
    <row r="173" spans="1:15" s="14" customFormat="1" ht="85.5" customHeight="1" x14ac:dyDescent="0.25">
      <c r="A173" s="506"/>
      <c r="B173" s="496"/>
      <c r="C173" s="486"/>
      <c r="D173" s="486"/>
      <c r="E173" s="39" t="s">
        <v>101</v>
      </c>
      <c r="F173" s="39" t="s">
        <v>102</v>
      </c>
      <c r="G173" s="39" t="s">
        <v>104</v>
      </c>
      <c r="H173" s="39" t="s">
        <v>106</v>
      </c>
      <c r="I173" s="39" t="s">
        <v>107</v>
      </c>
      <c r="J173" s="92" t="str">
        <f>IF(AND(J172&gt;=0,J172&lt;=84),"Débil",IF(AND(J172&gt;=85,J172&lt;=95),"Moderado",IF(AND(J172&gt;=96,J172&lt;=100),"Fuerte")))</f>
        <v>Moderado</v>
      </c>
      <c r="K173" s="93" t="str">
        <f>IF(K172="Siempre","Fuerte",IF(K172="Algunas Veces","Moderado",IF(K172="No se ejecuta","Débil")))</f>
        <v>Fuerte</v>
      </c>
      <c r="L173" s="95" t="s">
        <v>118</v>
      </c>
      <c r="M173" s="478"/>
      <c r="N173" s="469"/>
      <c r="O173" s="469"/>
    </row>
    <row r="174" spans="1:15" s="14" customFormat="1" ht="18.75" customHeight="1" x14ac:dyDescent="0.25">
      <c r="A174" s="506"/>
      <c r="B174" s="495" t="e">
        <f>+'MAPA DE RIESGOS SECCIONALES'!#REF!</f>
        <v>#REF!</v>
      </c>
      <c r="C174" s="485" t="e">
        <f>IF('MAPA DE RIESGOS SECCIONALES'!#REF!="Preventivo","x"," ")</f>
        <v>#REF!</v>
      </c>
      <c r="D174" s="485" t="e">
        <f>IF('MAPA DE RIESGOS SECCIONALES'!#REF!="Detectivo","x"," ")</f>
        <v>#REF!</v>
      </c>
      <c r="E174" s="8">
        <f>IF(E175="Asignado",E$2,0)</f>
        <v>50</v>
      </c>
      <c r="F174" s="8">
        <f>IF(F175="Adecuado",F$2,0)</f>
        <v>40</v>
      </c>
      <c r="G174" s="8">
        <f>IF(G175="Oportuna",G$2,0)</f>
        <v>0</v>
      </c>
      <c r="H174" s="8">
        <f>IF(H175="Prevenir",H$2,10)</f>
        <v>10</v>
      </c>
      <c r="I174" s="8">
        <f>IF(I175="Confiable",I$2,0)</f>
        <v>0</v>
      </c>
      <c r="J174" s="84">
        <f>SUM(E174:I174)</f>
        <v>100</v>
      </c>
      <c r="K174" s="56" t="s">
        <v>115</v>
      </c>
      <c r="L174" s="8">
        <f>IF(L175="Fuerte",100,IF(L175="Moderado",50,IF(L175="Débil",0)))</f>
        <v>50</v>
      </c>
      <c r="M174" s="478"/>
      <c r="N174" s="469"/>
      <c r="O174" s="469"/>
    </row>
    <row r="175" spans="1:15" s="14" customFormat="1" ht="126.75" customHeight="1" x14ac:dyDescent="0.25">
      <c r="A175" s="506"/>
      <c r="B175" s="496"/>
      <c r="C175" s="486"/>
      <c r="D175" s="486"/>
      <c r="E175" s="39" t="s">
        <v>101</v>
      </c>
      <c r="F175" s="39" t="s">
        <v>102</v>
      </c>
      <c r="G175" s="39" t="s">
        <v>104</v>
      </c>
      <c r="H175" s="39" t="s">
        <v>113</v>
      </c>
      <c r="I175" s="39" t="s">
        <v>107</v>
      </c>
      <c r="J175" s="92" t="str">
        <f>IF(AND(J174&gt;=0,J174&lt;=84),"Débil",IF(AND(J174&gt;=85,J174&lt;=95),"Moderado",IF(AND(J174&gt;=96,J174&lt;=100),"Fuerte")))</f>
        <v>Fuerte</v>
      </c>
      <c r="K175" s="93" t="str">
        <f>IF(K174="Siempre","Fuerte",IF(K174="Algunas Veces","Moderado",IF(K174="No se ejecuta","Débil")))</f>
        <v>Fuerte</v>
      </c>
      <c r="L175" s="95" t="s">
        <v>19</v>
      </c>
      <c r="M175" s="478"/>
      <c r="N175" s="469"/>
      <c r="O175" s="469"/>
    </row>
    <row r="176" spans="1:15" s="14" customFormat="1" ht="18.75" customHeight="1" x14ac:dyDescent="0.25">
      <c r="A176" s="506"/>
      <c r="B176" s="495" t="e">
        <f>+'MAPA DE RIESGOS SECCIONALES'!#REF!</f>
        <v>#REF!</v>
      </c>
      <c r="C176" s="485" t="e">
        <f>IF('MAPA DE RIESGOS SECCIONALES'!#REF!="Preventivo","x"," ")</f>
        <v>#REF!</v>
      </c>
      <c r="D176" s="485" t="e">
        <f>IF('MAPA DE RIESGOS SECCIONALES'!#REF!="Detectivo","x"," ")</f>
        <v>#REF!</v>
      </c>
      <c r="E176" s="8"/>
      <c r="F176" s="8"/>
      <c r="G176" s="8"/>
      <c r="H176" s="8"/>
      <c r="I176" s="8"/>
      <c r="J176" s="84"/>
      <c r="K176" s="56"/>
      <c r="L176" s="8"/>
      <c r="M176" s="478"/>
      <c r="N176" s="469"/>
      <c r="O176" s="469"/>
    </row>
    <row r="177" spans="1:15" s="14" customFormat="1" x14ac:dyDescent="0.25">
      <c r="A177" s="507"/>
      <c r="B177" s="496"/>
      <c r="C177" s="486"/>
      <c r="D177" s="486"/>
      <c r="E177" s="39"/>
      <c r="F177" s="39"/>
      <c r="G177" s="39"/>
      <c r="H177" s="39"/>
      <c r="I177" s="39"/>
      <c r="J177" s="92"/>
      <c r="K177" s="93"/>
      <c r="L177" s="95"/>
      <c r="M177" s="479"/>
      <c r="N177" s="470"/>
      <c r="O177" s="470"/>
    </row>
    <row r="178" spans="1:15" s="14" customFormat="1" x14ac:dyDescent="0.25">
      <c r="C178" s="91">
        <f>COUNTIF(C170:C177,"x")</f>
        <v>0</v>
      </c>
      <c r="D178" s="91">
        <f>COUNTIF(D170:D177,"x")</f>
        <v>0</v>
      </c>
      <c r="J178" s="54"/>
      <c r="L178" s="58">
        <f>AVERAGE(L170:L177)</f>
        <v>66.666666666666671</v>
      </c>
      <c r="M178" s="57" t="str">
        <f>IF(AND(L178&gt;=0,L178&lt;=49),"Débil",IF(AND(L178&gt;=50,L178&lt;=87.5),"Moderado",IF(AND(L178&gt;=87.6,L178&lt;=100),"Fuerte")))</f>
        <v>Moderado</v>
      </c>
      <c r="N178" s="38"/>
      <c r="O178" s="38"/>
    </row>
    <row r="179" spans="1:15" s="14" customFormat="1" x14ac:dyDescent="0.25">
      <c r="C179" s="35"/>
      <c r="D179" s="35"/>
    </row>
    <row r="180" spans="1:15" s="14" customFormat="1" x14ac:dyDescent="0.25">
      <c r="C180" s="35"/>
      <c r="D180" s="35"/>
    </row>
    <row r="181" spans="1:15" s="14" customFormat="1" x14ac:dyDescent="0.25">
      <c r="C181" s="35"/>
      <c r="D181" s="35"/>
    </row>
    <row r="182" spans="1:15" s="14" customFormat="1" ht="30" x14ac:dyDescent="0.25">
      <c r="A182" s="41" t="s">
        <v>1</v>
      </c>
      <c r="B182" s="487" t="s">
        <v>72</v>
      </c>
      <c r="C182" s="488"/>
      <c r="D182" s="489"/>
      <c r="E182" s="40">
        <v>15</v>
      </c>
      <c r="F182" s="40">
        <v>15</v>
      </c>
      <c r="G182" s="40">
        <v>15</v>
      </c>
      <c r="H182" s="40">
        <v>15</v>
      </c>
      <c r="I182" s="40">
        <v>15</v>
      </c>
      <c r="J182" s="40">
        <f>SUM(E182:I182)</f>
        <v>75</v>
      </c>
      <c r="K182" s="61" t="s">
        <v>125</v>
      </c>
      <c r="L182" s="61" t="s">
        <v>119</v>
      </c>
      <c r="M182" s="490" t="s">
        <v>70</v>
      </c>
      <c r="N182" s="471" t="s">
        <v>61</v>
      </c>
      <c r="O182" s="472"/>
    </row>
    <row r="183" spans="1:15" s="14" customFormat="1" ht="43.5" customHeight="1" x14ac:dyDescent="0.25">
      <c r="A183" s="505" t="e">
        <f>+'MAPA DE RIESGOS SECCIONALES'!#REF!</f>
        <v>#REF!</v>
      </c>
      <c r="B183" s="36" t="s">
        <v>71</v>
      </c>
      <c r="C183" s="499" t="s">
        <v>2</v>
      </c>
      <c r="D183" s="499" t="s">
        <v>3</v>
      </c>
      <c r="E183" s="493" t="s">
        <v>94</v>
      </c>
      <c r="F183" s="493" t="s">
        <v>95</v>
      </c>
      <c r="G183" s="493" t="s">
        <v>96</v>
      </c>
      <c r="H183" s="493" t="s">
        <v>97</v>
      </c>
      <c r="I183" s="493" t="s">
        <v>98</v>
      </c>
      <c r="J183" s="494" t="s">
        <v>121</v>
      </c>
      <c r="K183" s="473" t="s">
        <v>114</v>
      </c>
      <c r="L183" s="475" t="s">
        <v>120</v>
      </c>
      <c r="M183" s="491"/>
      <c r="N183" s="466" t="s">
        <v>2</v>
      </c>
      <c r="O183" s="466" t="s">
        <v>3</v>
      </c>
    </row>
    <row r="184" spans="1:15" s="14" customFormat="1" ht="35.25" customHeight="1" x14ac:dyDescent="0.25">
      <c r="A184" s="506"/>
      <c r="B184" s="37" t="s">
        <v>60</v>
      </c>
      <c r="C184" s="500"/>
      <c r="D184" s="500"/>
      <c r="E184" s="493"/>
      <c r="F184" s="493"/>
      <c r="G184" s="493"/>
      <c r="H184" s="493"/>
      <c r="I184" s="493"/>
      <c r="J184" s="494"/>
      <c r="K184" s="474"/>
      <c r="L184" s="476"/>
      <c r="M184" s="492"/>
      <c r="N184" s="467"/>
      <c r="O184" s="467"/>
    </row>
    <row r="185" spans="1:15" s="14" customFormat="1" ht="18.75" customHeight="1" x14ac:dyDescent="0.25">
      <c r="A185" s="506"/>
      <c r="B185" s="495" t="e">
        <f>+'MAPA DE RIESGOS SECCIONALES'!#REF!</f>
        <v>#REF!</v>
      </c>
      <c r="C185" s="485" t="e">
        <f>IF('MAPA DE RIESGOS SECCIONALES'!#REF!="Preventivo","x"," ")</f>
        <v>#REF!</v>
      </c>
      <c r="D185" s="485" t="e">
        <f>IF('MAPA DE RIESGOS SECCIONALES'!#REF!="Detectivo","x"," ")</f>
        <v>#REF!</v>
      </c>
      <c r="E185" s="8">
        <f>IF(E186="Asignado",E$2,0)</f>
        <v>50</v>
      </c>
      <c r="F185" s="8">
        <f>IF(F186="Adecuado",F$2,0)</f>
        <v>40</v>
      </c>
      <c r="G185" s="8">
        <f>IF(G186="Oportuna",G$2,0)</f>
        <v>0</v>
      </c>
      <c r="H185" s="8">
        <f>IF(H186="Prevenir",H$2,10)</f>
        <v>0</v>
      </c>
      <c r="I185" s="8">
        <f>IF(I186="Confiable",I$2,0)</f>
        <v>0</v>
      </c>
      <c r="J185" s="84">
        <f>SUM(E185:I185)</f>
        <v>90</v>
      </c>
      <c r="K185" s="56" t="s">
        <v>115</v>
      </c>
      <c r="L185" s="8">
        <f>IF(L186="Fuerte",100,IF(L186="Moderado",50,IF(L186="Débil",0)))</f>
        <v>100</v>
      </c>
      <c r="M185" s="477">
        <f>IF(M193="Fuerte",2,IF(M193="Moderado",1,IF(M193="Débil",0)))</f>
        <v>2</v>
      </c>
      <c r="N185" s="468">
        <f>IF((C193)&gt;=1,$M$185,0)</f>
        <v>0</v>
      </c>
      <c r="O185" s="468">
        <f>IF((D193)&gt;=1,$M$185,0)</f>
        <v>0</v>
      </c>
    </row>
    <row r="186" spans="1:15" s="14" customFormat="1" ht="124.5" customHeight="1" x14ac:dyDescent="0.25">
      <c r="A186" s="506"/>
      <c r="B186" s="496"/>
      <c r="C186" s="486"/>
      <c r="D186" s="486"/>
      <c r="E186" s="39" t="s">
        <v>101</v>
      </c>
      <c r="F186" s="39" t="s">
        <v>102</v>
      </c>
      <c r="G186" s="39" t="s">
        <v>104</v>
      </c>
      <c r="H186" s="39" t="s">
        <v>106</v>
      </c>
      <c r="I186" s="39" t="s">
        <v>107</v>
      </c>
      <c r="J186" s="92" t="str">
        <f>IF(AND(J185&gt;=0,J185&lt;=84),"Débil",IF(AND(J185&gt;=85,J185&lt;=95),"Moderado",IF(AND(J185&gt;=96,J185&lt;=100),"Fuerte")))</f>
        <v>Moderado</v>
      </c>
      <c r="K186" s="93" t="str">
        <f>IF(K185="Siempre","Fuerte",IF(K185="Algunas Veces","Moderado",IF(K185="No se ejecuta","Débil")))</f>
        <v>Fuerte</v>
      </c>
      <c r="L186" s="95" t="s">
        <v>118</v>
      </c>
      <c r="M186" s="478"/>
      <c r="N186" s="469"/>
      <c r="O186" s="469"/>
    </row>
    <row r="187" spans="1:15" s="14" customFormat="1" ht="18.75" customHeight="1" x14ac:dyDescent="0.25">
      <c r="A187" s="506"/>
      <c r="B187" s="495" t="e">
        <f>+'MAPA DE RIESGOS SECCIONALES'!#REF!</f>
        <v>#REF!</v>
      </c>
      <c r="C187" s="485" t="e">
        <f>IF('MAPA DE RIESGOS SECCIONALES'!#REF!="Preventivo","x"," ")</f>
        <v>#REF!</v>
      </c>
      <c r="D187" s="485" t="e">
        <f>IF('MAPA DE RIESGOS SECCIONALES'!#REF!="Detectivo","x"," ")</f>
        <v>#REF!</v>
      </c>
      <c r="E187" s="8">
        <f>IF(E188="Asignado",E$2,0)</f>
        <v>50</v>
      </c>
      <c r="F187" s="8">
        <f>IF(F188="Adecuado",F$2,0)</f>
        <v>40</v>
      </c>
      <c r="G187" s="8">
        <f>IF(G188="Oportuna",G$2,0)</f>
        <v>0</v>
      </c>
      <c r="H187" s="8">
        <f>IF(H188="Prevenir",H$2,10)</f>
        <v>0</v>
      </c>
      <c r="I187" s="8">
        <f>IF(I188="Confiable",I$2,0)</f>
        <v>0</v>
      </c>
      <c r="J187" s="84">
        <f>SUM(E187:I187)</f>
        <v>90</v>
      </c>
      <c r="K187" s="56" t="s">
        <v>115</v>
      </c>
      <c r="L187" s="8">
        <f>IF(L188="Fuerte",100,IF(L188="Moderado",50,IF(L188="Débil",0)))</f>
        <v>100</v>
      </c>
      <c r="M187" s="478"/>
      <c r="N187" s="469"/>
      <c r="O187" s="469"/>
    </row>
    <row r="188" spans="1:15" s="14" customFormat="1" ht="102" customHeight="1" x14ac:dyDescent="0.25">
      <c r="A188" s="506"/>
      <c r="B188" s="496"/>
      <c r="C188" s="486"/>
      <c r="D188" s="486"/>
      <c r="E188" s="39" t="s">
        <v>101</v>
      </c>
      <c r="F188" s="39" t="s">
        <v>102</v>
      </c>
      <c r="G188" s="39" t="s">
        <v>104</v>
      </c>
      <c r="H188" s="39" t="s">
        <v>106</v>
      </c>
      <c r="I188" s="39" t="s">
        <v>107</v>
      </c>
      <c r="J188" s="92" t="str">
        <f>IF(AND(J187&gt;=0,J187&lt;=84),"Débil",IF(AND(J187&gt;=85,J187&lt;=95),"Moderado",IF(AND(J187&gt;=96,J187&lt;=100),"Fuerte")))</f>
        <v>Moderado</v>
      </c>
      <c r="K188" s="93" t="str">
        <f>IF(K187="Siempre","Fuerte",IF(K187="Algunas Veces","Moderado",IF(K187="No se ejecuta","Débil")))</f>
        <v>Fuerte</v>
      </c>
      <c r="L188" s="95" t="s">
        <v>118</v>
      </c>
      <c r="M188" s="478"/>
      <c r="N188" s="469"/>
      <c r="O188" s="469"/>
    </row>
    <row r="189" spans="1:15" s="14" customFormat="1" ht="18.75" customHeight="1" x14ac:dyDescent="0.25">
      <c r="A189" s="506"/>
      <c r="B189" s="495" t="e">
        <f>+'MAPA DE RIESGOS SECCIONALES'!#REF!</f>
        <v>#REF!</v>
      </c>
      <c r="C189" s="485" t="e">
        <f>IF('MAPA DE RIESGOS SECCIONALES'!#REF!="Preventivo","x"," ")</f>
        <v>#REF!</v>
      </c>
      <c r="D189" s="485" t="e">
        <f>IF('MAPA DE RIESGOS SECCIONALES'!#REF!="Detectivo","x"," ")</f>
        <v>#REF!</v>
      </c>
      <c r="E189" s="8">
        <f>IF(E190="Asignado",E$2,0)</f>
        <v>50</v>
      </c>
      <c r="F189" s="8">
        <f>IF(F190="Adecuado",F$2,0)</f>
        <v>40</v>
      </c>
      <c r="G189" s="8">
        <f>IF(G190="Oportuna",G$2,0)</f>
        <v>0</v>
      </c>
      <c r="H189" s="8">
        <f>IF(H190="Prevenir",H$2,10)</f>
        <v>0</v>
      </c>
      <c r="I189" s="8">
        <f>IF(I190="Confiable",I$2,0)</f>
        <v>0</v>
      </c>
      <c r="J189" s="84">
        <f>SUM(E189:I189)</f>
        <v>90</v>
      </c>
      <c r="K189" s="56" t="s">
        <v>115</v>
      </c>
      <c r="L189" s="8">
        <f>IF(L190="Fuerte",100,IF(L190="Moderado",50,IF(L190="Débil",0)))</f>
        <v>100</v>
      </c>
      <c r="M189" s="478"/>
      <c r="N189" s="469"/>
      <c r="O189" s="469"/>
    </row>
    <row r="190" spans="1:15" s="14" customFormat="1" ht="79.5" customHeight="1" x14ac:dyDescent="0.25">
      <c r="A190" s="506"/>
      <c r="B190" s="496"/>
      <c r="C190" s="486"/>
      <c r="D190" s="486"/>
      <c r="E190" s="39" t="s">
        <v>101</v>
      </c>
      <c r="F190" s="39" t="s">
        <v>102</v>
      </c>
      <c r="G190" s="39" t="s">
        <v>104</v>
      </c>
      <c r="H190" s="39" t="s">
        <v>106</v>
      </c>
      <c r="I190" s="39" t="s">
        <v>107</v>
      </c>
      <c r="J190" s="92" t="str">
        <f>IF(AND(J189&gt;=0,J189&lt;=84),"Débil",IF(AND(J189&gt;=85,J189&lt;=95),"Moderado",IF(AND(J189&gt;=96,J189&lt;=100),"Fuerte")))</f>
        <v>Moderado</v>
      </c>
      <c r="K190" s="93" t="str">
        <f>IF(K189="Siempre","Fuerte",IF(K189="Algunas Veces","Moderado",IF(K189="No se ejecuta","Débil")))</f>
        <v>Fuerte</v>
      </c>
      <c r="L190" s="95" t="s">
        <v>118</v>
      </c>
      <c r="M190" s="478"/>
      <c r="N190" s="469"/>
      <c r="O190" s="469"/>
    </row>
    <row r="191" spans="1:15" s="14" customFormat="1" ht="18.75" customHeight="1" x14ac:dyDescent="0.25">
      <c r="A191" s="506"/>
      <c r="B191" s="495" t="e">
        <f>+'MAPA DE RIESGOS SECCIONALES'!#REF!</f>
        <v>#REF!</v>
      </c>
      <c r="C191" s="485" t="e">
        <f>IF('MAPA DE RIESGOS SECCIONALES'!#REF!="Preventivo","x"," ")</f>
        <v>#REF!</v>
      </c>
      <c r="D191" s="485" t="e">
        <f>IF('MAPA DE RIESGOS SECCIONALES'!#REF!="Detectivo","x"," ")</f>
        <v>#REF!</v>
      </c>
      <c r="E191" s="8">
        <f>IF(E192="Asignado",E$2,0)</f>
        <v>50</v>
      </c>
      <c r="F191" s="8">
        <f>IF(F192="Adecuado",F$2,0)</f>
        <v>40</v>
      </c>
      <c r="G191" s="8">
        <f>IF(G192="Oportuna",G$2,0)</f>
        <v>0</v>
      </c>
      <c r="H191" s="8">
        <f>IF(H192="Prevenir",H$2,10)</f>
        <v>0</v>
      </c>
      <c r="I191" s="8">
        <f>IF(I192="Confiable",I$2,0)</f>
        <v>0</v>
      </c>
      <c r="J191" s="84">
        <f>SUM(E191:I191)</f>
        <v>90</v>
      </c>
      <c r="K191" s="56" t="s">
        <v>115</v>
      </c>
      <c r="L191" s="8">
        <f>IF(L192="Fuerte",100,IF(L192="Moderado",50,IF(L192="Débil",0)))</f>
        <v>100</v>
      </c>
      <c r="M191" s="478"/>
      <c r="N191" s="469"/>
      <c r="O191" s="469"/>
    </row>
    <row r="192" spans="1:15" s="14" customFormat="1" ht="112.5" customHeight="1" x14ac:dyDescent="0.25">
      <c r="A192" s="507"/>
      <c r="B192" s="496"/>
      <c r="C192" s="486"/>
      <c r="D192" s="486"/>
      <c r="E192" s="39" t="s">
        <v>101</v>
      </c>
      <c r="F192" s="39" t="s">
        <v>102</v>
      </c>
      <c r="G192" s="39" t="s">
        <v>104</v>
      </c>
      <c r="H192" s="39" t="s">
        <v>106</v>
      </c>
      <c r="I192" s="39" t="s">
        <v>107</v>
      </c>
      <c r="J192" s="92" t="str">
        <f>IF(AND(J191&gt;=0,J191&lt;=84),"Débil",IF(AND(J191&gt;=85,J191&lt;=95),"Moderado",IF(AND(J191&gt;=96,J191&lt;=100),"Fuerte")))</f>
        <v>Moderado</v>
      </c>
      <c r="K192" s="93" t="str">
        <f>IF(K191="Siempre","Fuerte",IF(K191="Algunas Veces","Moderado",IF(K191="No se ejecuta","Débil")))</f>
        <v>Fuerte</v>
      </c>
      <c r="L192" s="95" t="s">
        <v>118</v>
      </c>
      <c r="M192" s="479"/>
      <c r="N192" s="470"/>
      <c r="O192" s="470"/>
    </row>
    <row r="193" spans="1:15" s="14" customFormat="1" x14ac:dyDescent="0.25">
      <c r="C193" s="91">
        <f>COUNTIF(C185:C192,"x")</f>
        <v>0</v>
      </c>
      <c r="D193" s="91">
        <f>COUNTIF(D185:D192,"x")</f>
        <v>0</v>
      </c>
      <c r="J193" s="54"/>
      <c r="L193" s="58">
        <f>AVERAGE(L185:L192)</f>
        <v>100</v>
      </c>
      <c r="M193" s="57" t="str">
        <f>IF(AND(L193&gt;=0,L193&lt;=49),"Débil",IF(AND(L193&gt;=50,L193&lt;=87.5),"Moderado",IF(AND(L193&gt;=87.6,L193&lt;=100),"Fuerte")))</f>
        <v>Fuerte</v>
      </c>
      <c r="N193" s="38"/>
      <c r="O193" s="38"/>
    </row>
    <row r="194" spans="1:15" s="14" customFormat="1" x14ac:dyDescent="0.25">
      <c r="C194" s="35"/>
      <c r="D194" s="35"/>
    </row>
    <row r="195" spans="1:15" s="14" customFormat="1" x14ac:dyDescent="0.25">
      <c r="C195" s="35"/>
      <c r="D195" s="35"/>
    </row>
    <row r="196" spans="1:15" s="14" customFormat="1" x14ac:dyDescent="0.25">
      <c r="C196" s="35"/>
      <c r="D196" s="35"/>
    </row>
    <row r="197" spans="1:15" s="14" customFormat="1" ht="36.75" customHeight="1" x14ac:dyDescent="0.25">
      <c r="A197" s="41" t="s">
        <v>1</v>
      </c>
      <c r="B197" s="487" t="s">
        <v>72</v>
      </c>
      <c r="C197" s="488"/>
      <c r="D197" s="489"/>
      <c r="E197" s="40">
        <v>15</v>
      </c>
      <c r="F197" s="40">
        <v>15</v>
      </c>
      <c r="G197" s="40">
        <v>15</v>
      </c>
      <c r="H197" s="40">
        <v>15</v>
      </c>
      <c r="I197" s="40">
        <v>15</v>
      </c>
      <c r="J197" s="40">
        <f>SUM(E197:I197)</f>
        <v>75</v>
      </c>
      <c r="K197" s="61" t="s">
        <v>125</v>
      </c>
      <c r="L197" s="61" t="s">
        <v>119</v>
      </c>
      <c r="M197" s="490" t="s">
        <v>70</v>
      </c>
      <c r="N197" s="471" t="s">
        <v>61</v>
      </c>
      <c r="O197" s="472"/>
    </row>
    <row r="198" spans="1:15" s="14" customFormat="1" ht="43.5" customHeight="1" x14ac:dyDescent="0.25">
      <c r="A198" s="505" t="e">
        <f>+'MAPA DE RIESGOS SECCIONALES'!#REF!</f>
        <v>#REF!</v>
      </c>
      <c r="B198" s="36" t="s">
        <v>71</v>
      </c>
      <c r="C198" s="499" t="s">
        <v>2</v>
      </c>
      <c r="D198" s="499" t="s">
        <v>3</v>
      </c>
      <c r="E198" s="493" t="s">
        <v>94</v>
      </c>
      <c r="F198" s="493" t="s">
        <v>95</v>
      </c>
      <c r="G198" s="493" t="s">
        <v>96</v>
      </c>
      <c r="H198" s="493" t="s">
        <v>97</v>
      </c>
      <c r="I198" s="493" t="s">
        <v>98</v>
      </c>
      <c r="J198" s="494" t="s">
        <v>121</v>
      </c>
      <c r="K198" s="473" t="s">
        <v>114</v>
      </c>
      <c r="L198" s="475" t="s">
        <v>120</v>
      </c>
      <c r="M198" s="491"/>
      <c r="N198" s="466" t="s">
        <v>2</v>
      </c>
      <c r="O198" s="466" t="s">
        <v>3</v>
      </c>
    </row>
    <row r="199" spans="1:15" s="14" customFormat="1" ht="35.25" customHeight="1" x14ac:dyDescent="0.25">
      <c r="A199" s="506"/>
      <c r="B199" s="37" t="s">
        <v>60</v>
      </c>
      <c r="C199" s="500"/>
      <c r="D199" s="500"/>
      <c r="E199" s="493"/>
      <c r="F199" s="493"/>
      <c r="G199" s="493"/>
      <c r="H199" s="493"/>
      <c r="I199" s="493"/>
      <c r="J199" s="494"/>
      <c r="K199" s="474"/>
      <c r="L199" s="476"/>
      <c r="M199" s="492"/>
      <c r="N199" s="467"/>
      <c r="O199" s="467"/>
    </row>
    <row r="200" spans="1:15" s="14" customFormat="1" ht="18.75" customHeight="1" x14ac:dyDescent="0.25">
      <c r="A200" s="506"/>
      <c r="B200" s="514" t="e">
        <f>+'MAPA DE RIESGOS SECCIONALES'!#REF!</f>
        <v>#REF!</v>
      </c>
      <c r="C200" s="485" t="e">
        <f>IF('MAPA DE RIESGOS SECCIONALES'!#REF!="Preventivo","x"," ")</f>
        <v>#REF!</v>
      </c>
      <c r="D200" s="485" t="e">
        <f>IF('MAPA DE RIESGOS SECCIONALES'!#REF!="Detectivo","x"," ")</f>
        <v>#REF!</v>
      </c>
      <c r="E200" s="8">
        <f>IF(E201="Asignado",E$2,0)</f>
        <v>50</v>
      </c>
      <c r="F200" s="8">
        <f>IF(F201="Adecuado",F$2,0)</f>
        <v>40</v>
      </c>
      <c r="G200" s="8">
        <f>IF(G201="Oportuna",G$2,0)</f>
        <v>0</v>
      </c>
      <c r="H200" s="8">
        <f>IF(H201="Prevenir",H$2,10)</f>
        <v>0</v>
      </c>
      <c r="I200" s="8">
        <f>IF(I201="Confiable",I$2,0)</f>
        <v>0</v>
      </c>
      <c r="J200" s="84">
        <f>SUM(E200:I200)</f>
        <v>90</v>
      </c>
      <c r="K200" s="56" t="s">
        <v>115</v>
      </c>
      <c r="L200" s="8">
        <f>IF(L201="Fuerte",100,IF(L201="Moderado",50,IF(L201="Débil",0)))</f>
        <v>100</v>
      </c>
      <c r="M200" s="477">
        <f>IF(M208="Fuerte",2,IF(M208="Moderado",1,IF(M208="Débil",0)))</f>
        <v>1</v>
      </c>
      <c r="N200" s="468">
        <f>IF((C208)&gt;=1,$M$200,0)</f>
        <v>0</v>
      </c>
      <c r="O200" s="468">
        <f>IF((D208)&gt;=1,$M$200,0)</f>
        <v>0</v>
      </c>
    </row>
    <row r="201" spans="1:15" s="14" customFormat="1" ht="138" customHeight="1" x14ac:dyDescent="0.25">
      <c r="A201" s="506"/>
      <c r="B201" s="515"/>
      <c r="C201" s="486"/>
      <c r="D201" s="486"/>
      <c r="E201" s="39" t="s">
        <v>101</v>
      </c>
      <c r="F201" s="39" t="s">
        <v>102</v>
      </c>
      <c r="G201" s="39" t="s">
        <v>104</v>
      </c>
      <c r="H201" s="39" t="s">
        <v>106</v>
      </c>
      <c r="I201" s="39" t="s">
        <v>107</v>
      </c>
      <c r="J201" s="92" t="str">
        <f>IF(AND(J200&gt;=0,J200&lt;=84),"Débil",IF(AND(J200&gt;=85,J200&lt;=95),"Moderado",IF(AND(J200&gt;=96,J200&lt;=100),"Fuerte")))</f>
        <v>Moderado</v>
      </c>
      <c r="K201" s="93" t="str">
        <f>IF(K200="Siempre","Fuerte",IF(K200="Algunas Veces","Moderado",IF(K200="No se ejecuta","Débil")))</f>
        <v>Fuerte</v>
      </c>
      <c r="L201" s="95" t="s">
        <v>118</v>
      </c>
      <c r="M201" s="478"/>
      <c r="N201" s="469"/>
      <c r="O201" s="469"/>
    </row>
    <row r="202" spans="1:15" s="14" customFormat="1" ht="18.75" customHeight="1" x14ac:dyDescent="0.25">
      <c r="A202" s="506"/>
      <c r="B202" s="514" t="e">
        <f>+'MAPA DE RIESGOS SECCIONALES'!#REF!</f>
        <v>#REF!</v>
      </c>
      <c r="C202" s="485" t="e">
        <f>IF('MAPA DE RIESGOS SECCIONALES'!#REF!="Preventivo","x"," ")</f>
        <v>#REF!</v>
      </c>
      <c r="D202" s="485" t="e">
        <f>IF('MAPA DE RIESGOS SECCIONALES'!#REF!="Detectivo","x"," ")</f>
        <v>#REF!</v>
      </c>
      <c r="E202" s="8">
        <f>IF(E203="Asignado",E$2,0)</f>
        <v>50</v>
      </c>
      <c r="F202" s="8">
        <f>IF(F203="Adecuado",F$2,0)</f>
        <v>40</v>
      </c>
      <c r="G202" s="8">
        <f>IF(G203="Oportuna",G$2,0)</f>
        <v>0</v>
      </c>
      <c r="H202" s="8">
        <f>IF(H203="Prevenir",H$2,10)</f>
        <v>0</v>
      </c>
      <c r="I202" s="8">
        <f>IF(I203="Confiable",I$2,0)</f>
        <v>0</v>
      </c>
      <c r="J202" s="84">
        <f>SUM(E202:I202)</f>
        <v>90</v>
      </c>
      <c r="K202" s="56" t="s">
        <v>115</v>
      </c>
      <c r="L202" s="8">
        <f>IF(L203="Fuerte",100,IF(L203="Moderado",50,IF(L203="Débil",0)))</f>
        <v>100</v>
      </c>
      <c r="M202" s="478"/>
      <c r="N202" s="469"/>
      <c r="O202" s="469"/>
    </row>
    <row r="203" spans="1:15" s="14" customFormat="1" ht="119.25" customHeight="1" x14ac:dyDescent="0.25">
      <c r="A203" s="506"/>
      <c r="B203" s="515"/>
      <c r="C203" s="486"/>
      <c r="D203" s="486"/>
      <c r="E203" s="39" t="s">
        <v>101</v>
      </c>
      <c r="F203" s="39" t="s">
        <v>102</v>
      </c>
      <c r="G203" s="39" t="s">
        <v>104</v>
      </c>
      <c r="H203" s="39" t="s">
        <v>106</v>
      </c>
      <c r="I203" s="39" t="s">
        <v>107</v>
      </c>
      <c r="J203" s="92" t="str">
        <f>IF(AND(J202&gt;=0,J202&lt;=84),"Débil",IF(AND(J202&gt;=85,J202&lt;=95),"Moderado",IF(AND(J202&gt;=96,J202&lt;=100),"Fuerte")))</f>
        <v>Moderado</v>
      </c>
      <c r="K203" s="93" t="str">
        <f>IF(K202="Siempre","Fuerte",IF(K202="Algunas Veces","Moderado",IF(K202="No se ejecuta","Débil")))</f>
        <v>Fuerte</v>
      </c>
      <c r="L203" s="95" t="s">
        <v>118</v>
      </c>
      <c r="M203" s="478"/>
      <c r="N203" s="469"/>
      <c r="O203" s="469"/>
    </row>
    <row r="204" spans="1:15" s="14" customFormat="1" ht="18.75" customHeight="1" x14ac:dyDescent="0.25">
      <c r="A204" s="506"/>
      <c r="B204" s="514" t="e">
        <f>+'MAPA DE RIESGOS SECCIONALES'!#REF!</f>
        <v>#REF!</v>
      </c>
      <c r="C204" s="485" t="e">
        <f>IF('MAPA DE RIESGOS SECCIONALES'!#REF!="Preventivo","x"," ")</f>
        <v>#REF!</v>
      </c>
      <c r="D204" s="485" t="e">
        <f>IF('MAPA DE RIESGOS SECCIONALES'!#REF!="Detectivo","x"," ")</f>
        <v>#REF!</v>
      </c>
      <c r="E204" s="8">
        <f>IF(E205="Asignado",E$2,0)</f>
        <v>50</v>
      </c>
      <c r="F204" s="8">
        <f>IF(F205="Adecuado",F$2,0)</f>
        <v>40</v>
      </c>
      <c r="G204" s="8">
        <f>IF(G205="Oportuna",G$2,0)</f>
        <v>0</v>
      </c>
      <c r="H204" s="8">
        <f>IF(H205="Prevenir",H$2,10)</f>
        <v>0</v>
      </c>
      <c r="I204" s="8">
        <f>IF(I205="Confiable",I$2,0)</f>
        <v>0</v>
      </c>
      <c r="J204" s="84">
        <f>SUM(E204:I204)</f>
        <v>90</v>
      </c>
      <c r="K204" s="56" t="s">
        <v>115</v>
      </c>
      <c r="L204" s="8">
        <f>IF(L205="Fuerte",100,IF(L205="Moderado",50,IF(L205="Débil",0)))</f>
        <v>100</v>
      </c>
      <c r="M204" s="478"/>
      <c r="N204" s="469"/>
      <c r="O204" s="469"/>
    </row>
    <row r="205" spans="1:15" s="14" customFormat="1" ht="114" customHeight="1" x14ac:dyDescent="0.25">
      <c r="A205" s="506"/>
      <c r="B205" s="515"/>
      <c r="C205" s="486"/>
      <c r="D205" s="486"/>
      <c r="E205" s="39" t="s">
        <v>101</v>
      </c>
      <c r="F205" s="39" t="s">
        <v>102</v>
      </c>
      <c r="G205" s="39" t="s">
        <v>104</v>
      </c>
      <c r="H205" s="39" t="s">
        <v>106</v>
      </c>
      <c r="I205" s="39" t="s">
        <v>107</v>
      </c>
      <c r="J205" s="92" t="str">
        <f>IF(AND(J204&gt;=0,J204&lt;=84),"Débil",IF(AND(J204&gt;=85,J204&lt;=95),"Moderado",IF(AND(J204&gt;=96,J204&lt;=100),"Fuerte")))</f>
        <v>Moderado</v>
      </c>
      <c r="K205" s="93" t="str">
        <f>IF(K204="Siempre","Fuerte",IF(K204="Algunas Veces","Moderado",IF(K204="No se ejecuta","Débil")))</f>
        <v>Fuerte</v>
      </c>
      <c r="L205" s="95" t="s">
        <v>118</v>
      </c>
      <c r="M205" s="478"/>
      <c r="N205" s="469"/>
      <c r="O205" s="469"/>
    </row>
    <row r="206" spans="1:15" s="14" customFormat="1" ht="18.75" customHeight="1" x14ac:dyDescent="0.25">
      <c r="A206" s="506"/>
      <c r="B206" s="514" t="e">
        <f>+'MAPA DE RIESGOS SECCIONALES'!#REF!</f>
        <v>#REF!</v>
      </c>
      <c r="C206" s="485" t="e">
        <f>IF('MAPA DE RIESGOS SECCIONALES'!#REF!="Preventivo","x"," ")</f>
        <v>#REF!</v>
      </c>
      <c r="D206" s="485" t="e">
        <f>IF('MAPA DE RIESGOS SECCIONALES'!#REF!="Detectivo","x"," ")</f>
        <v>#REF!</v>
      </c>
      <c r="E206" s="8">
        <f>IF(E207="Asignado",E$2,0)</f>
        <v>50</v>
      </c>
      <c r="F206" s="8">
        <f>IF(F207="Adecuado",F$2,0)</f>
        <v>40</v>
      </c>
      <c r="G206" s="8">
        <f>IF(G207="Oportuna",G$2,0)</f>
        <v>0</v>
      </c>
      <c r="H206" s="8">
        <f>IF(H207="Prevenir",H$2,10)</f>
        <v>10</v>
      </c>
      <c r="I206" s="8">
        <f>IF(I207="Confiable",I$2,0)</f>
        <v>0</v>
      </c>
      <c r="J206" s="84">
        <f>SUM(E206:I206)</f>
        <v>100</v>
      </c>
      <c r="K206" s="56" t="s">
        <v>115</v>
      </c>
      <c r="L206" s="8">
        <f>IF(L207="Fuerte",100,IF(L207="Moderado",50,IF(L207="Débil",0)))</f>
        <v>50</v>
      </c>
      <c r="M206" s="478"/>
      <c r="N206" s="469"/>
      <c r="O206" s="469"/>
    </row>
    <row r="207" spans="1:15" s="14" customFormat="1" ht="99" customHeight="1" x14ac:dyDescent="0.25">
      <c r="A207" s="507"/>
      <c r="B207" s="515"/>
      <c r="C207" s="486"/>
      <c r="D207" s="486"/>
      <c r="E207" s="39" t="s">
        <v>101</v>
      </c>
      <c r="F207" s="39" t="s">
        <v>102</v>
      </c>
      <c r="G207" s="39" t="s">
        <v>104</v>
      </c>
      <c r="H207" s="39" t="s">
        <v>113</v>
      </c>
      <c r="I207" s="39" t="s">
        <v>107</v>
      </c>
      <c r="J207" s="92" t="str">
        <f>IF(AND(J206&gt;=0,J206&lt;=84),"Débil",IF(AND(J206&gt;=85,J206&lt;=95),"Moderado",IF(AND(J206&gt;=96,J206&lt;=100),"Fuerte")))</f>
        <v>Fuerte</v>
      </c>
      <c r="K207" s="93" t="str">
        <f>IF(K206="Siempre","Fuerte",IF(K206="Algunas Veces","Moderado",IF(K206="No se ejecuta","Débil")))</f>
        <v>Fuerte</v>
      </c>
      <c r="L207" s="95" t="s">
        <v>19</v>
      </c>
      <c r="M207" s="479"/>
      <c r="N207" s="470"/>
      <c r="O207" s="470"/>
    </row>
    <row r="208" spans="1:15" s="14" customFormat="1" x14ac:dyDescent="0.25">
      <c r="C208" s="91">
        <f>COUNTIF(C200:C207,"x")</f>
        <v>0</v>
      </c>
      <c r="D208" s="91">
        <f>COUNTIF(D200:D207,"x")</f>
        <v>0</v>
      </c>
      <c r="J208" s="54"/>
      <c r="L208" s="58">
        <f>AVERAGE(L200:L207)</f>
        <v>87.5</v>
      </c>
      <c r="M208" s="57" t="str">
        <f>IF(AND(L208&gt;=0,L208&lt;=49),"Débil",IF(AND(L208&gt;=50,L208&lt;=87.5),"Moderado",IF(AND(L208&gt;=87.6,L208&lt;=100),"Fuerte")))</f>
        <v>Moderado</v>
      </c>
      <c r="N208" s="38"/>
      <c r="O208" s="38"/>
    </row>
    <row r="209" spans="1:15" s="14" customFormat="1" x14ac:dyDescent="0.25">
      <c r="C209" s="35"/>
      <c r="D209" s="35"/>
    </row>
    <row r="210" spans="1:15" s="14" customFormat="1" x14ac:dyDescent="0.25">
      <c r="C210" s="35"/>
      <c r="D210" s="35"/>
    </row>
    <row r="211" spans="1:15" s="14" customFormat="1" x14ac:dyDescent="0.25">
      <c r="C211" s="35"/>
      <c r="D211" s="35"/>
    </row>
    <row r="212" spans="1:15" s="14" customFormat="1" ht="39" customHeight="1" x14ac:dyDescent="0.25">
      <c r="A212" s="41" t="s">
        <v>1</v>
      </c>
      <c r="B212" s="487" t="s">
        <v>72</v>
      </c>
      <c r="C212" s="488"/>
      <c r="D212" s="489"/>
      <c r="E212" s="40">
        <v>15</v>
      </c>
      <c r="F212" s="40">
        <v>15</v>
      </c>
      <c r="G212" s="40">
        <v>15</v>
      </c>
      <c r="H212" s="40">
        <v>15</v>
      </c>
      <c r="I212" s="40">
        <v>15</v>
      </c>
      <c r="J212" s="40">
        <f>SUM(E212:I212)</f>
        <v>75</v>
      </c>
      <c r="K212" s="61" t="s">
        <v>125</v>
      </c>
      <c r="L212" s="61" t="s">
        <v>119</v>
      </c>
      <c r="M212" s="490" t="s">
        <v>70</v>
      </c>
      <c r="N212" s="471" t="s">
        <v>61</v>
      </c>
      <c r="O212" s="472"/>
    </row>
    <row r="213" spans="1:15" s="14" customFormat="1" ht="43.5" customHeight="1" x14ac:dyDescent="0.25">
      <c r="A213" s="505" t="e">
        <f>+'MAPA DE RIESGOS SECCIONALES'!#REF!</f>
        <v>#REF!</v>
      </c>
      <c r="B213" s="36" t="s">
        <v>71</v>
      </c>
      <c r="C213" s="499" t="s">
        <v>2</v>
      </c>
      <c r="D213" s="499" t="s">
        <v>3</v>
      </c>
      <c r="E213" s="493" t="s">
        <v>94</v>
      </c>
      <c r="F213" s="493" t="s">
        <v>95</v>
      </c>
      <c r="G213" s="493" t="s">
        <v>96</v>
      </c>
      <c r="H213" s="493" t="s">
        <v>97</v>
      </c>
      <c r="I213" s="493" t="s">
        <v>98</v>
      </c>
      <c r="J213" s="494" t="s">
        <v>121</v>
      </c>
      <c r="K213" s="473" t="s">
        <v>114</v>
      </c>
      <c r="L213" s="475" t="s">
        <v>120</v>
      </c>
      <c r="M213" s="491"/>
      <c r="N213" s="466" t="s">
        <v>2</v>
      </c>
      <c r="O213" s="466" t="s">
        <v>3</v>
      </c>
    </row>
    <row r="214" spans="1:15" s="14" customFormat="1" ht="25.5" customHeight="1" x14ac:dyDescent="0.25">
      <c r="A214" s="506"/>
      <c r="B214" s="37" t="s">
        <v>60</v>
      </c>
      <c r="C214" s="500"/>
      <c r="D214" s="500"/>
      <c r="E214" s="493"/>
      <c r="F214" s="493"/>
      <c r="G214" s="493"/>
      <c r="H214" s="493"/>
      <c r="I214" s="493"/>
      <c r="J214" s="494"/>
      <c r="K214" s="474"/>
      <c r="L214" s="476"/>
      <c r="M214" s="492"/>
      <c r="N214" s="467"/>
      <c r="O214" s="467"/>
    </row>
    <row r="215" spans="1:15" s="14" customFormat="1" ht="18.75" customHeight="1" x14ac:dyDescent="0.25">
      <c r="A215" s="506"/>
      <c r="B215" s="495" t="e">
        <f>+'MAPA DE RIESGOS SECCIONALES'!#REF!</f>
        <v>#REF!</v>
      </c>
      <c r="C215" s="485" t="e">
        <f>IF('MAPA DE RIESGOS SECCIONALES'!#REF!="Preventivo","x"," ")</f>
        <v>#REF!</v>
      </c>
      <c r="D215" s="485" t="e">
        <f>IF('MAPA DE RIESGOS SECCIONALES'!#REF!="Detectivo","x"," ")</f>
        <v>#REF!</v>
      </c>
      <c r="E215" s="8">
        <f>IF(E216="Asignado",E$2,0)</f>
        <v>50</v>
      </c>
      <c r="F215" s="8">
        <f>IF(F216="Adecuado",F$2,0)</f>
        <v>40</v>
      </c>
      <c r="G215" s="8">
        <f>IF(G216="Oportuna",G$2,0)</f>
        <v>0</v>
      </c>
      <c r="H215" s="8">
        <f>IF(H216="Prevenir",H$2,10)</f>
        <v>0</v>
      </c>
      <c r="I215" s="8">
        <f>IF(I216="Confiable",I$2,0)</f>
        <v>0</v>
      </c>
      <c r="J215" s="84">
        <f>SUM(E215:I215)</f>
        <v>90</v>
      </c>
      <c r="K215" s="56" t="s">
        <v>115</v>
      </c>
      <c r="L215" s="8">
        <f>IF(L216="Fuerte",100,IF(L216="Moderado",50,IF(L216="Débil",0)))</f>
        <v>100</v>
      </c>
      <c r="M215" s="477">
        <f>IF(M223="Fuerte",2,IF(M223="Moderado",1,IF(M223="Débil",0)))</f>
        <v>1</v>
      </c>
      <c r="N215" s="468">
        <f>IF((C223)&gt;=1,$M$215,0)</f>
        <v>0</v>
      </c>
      <c r="O215" s="468">
        <f>IF((D223)&gt;=1,$M$215,0)</f>
        <v>0</v>
      </c>
    </row>
    <row r="216" spans="1:15" s="14" customFormat="1" ht="105.75" customHeight="1" x14ac:dyDescent="0.25">
      <c r="A216" s="506"/>
      <c r="B216" s="496"/>
      <c r="C216" s="486"/>
      <c r="D216" s="486"/>
      <c r="E216" s="39" t="s">
        <v>101</v>
      </c>
      <c r="F216" s="39" t="s">
        <v>102</v>
      </c>
      <c r="G216" s="39" t="s">
        <v>104</v>
      </c>
      <c r="H216" s="39" t="s">
        <v>106</v>
      </c>
      <c r="I216" s="39" t="s">
        <v>107</v>
      </c>
      <c r="J216" s="92" t="str">
        <f>IF(AND(J215&gt;=0,J215&lt;=84),"Débil",IF(AND(J215&gt;=85,J215&lt;=95),"Moderado",IF(AND(J215&gt;=96,J215&lt;=100),"Fuerte")))</f>
        <v>Moderado</v>
      </c>
      <c r="K216" s="93" t="str">
        <f>IF(K215="Siempre","Fuerte",IF(K215="Algunas Veces","Moderado",IF(K215="No se ejecuta","Débil")))</f>
        <v>Fuerte</v>
      </c>
      <c r="L216" s="95" t="s">
        <v>118</v>
      </c>
      <c r="M216" s="478"/>
      <c r="N216" s="469"/>
      <c r="O216" s="469"/>
    </row>
    <row r="217" spans="1:15" s="14" customFormat="1" ht="18.75" customHeight="1" x14ac:dyDescent="0.25">
      <c r="A217" s="506"/>
      <c r="B217" s="495" t="e">
        <f>+'MAPA DE RIESGOS SECCIONALES'!#REF!</f>
        <v>#REF!</v>
      </c>
      <c r="C217" s="485" t="e">
        <f>IF('MAPA DE RIESGOS SECCIONALES'!#REF!="Preventivo","x"," ")</f>
        <v>#REF!</v>
      </c>
      <c r="D217" s="485" t="e">
        <f>IF('MAPA DE RIESGOS SECCIONALES'!#REF!="Detectivo","x"," ")</f>
        <v>#REF!</v>
      </c>
      <c r="E217" s="8">
        <f>IF(E218="Asignado",E$2,0)</f>
        <v>50</v>
      </c>
      <c r="F217" s="8">
        <f>IF(F218="Adecuado",F$2,0)</f>
        <v>40</v>
      </c>
      <c r="G217" s="8">
        <f>IF(G218="Oportuna",G$2,0)</f>
        <v>0</v>
      </c>
      <c r="H217" s="8">
        <f>IF(H218="Prevenir",H$2,10)</f>
        <v>0</v>
      </c>
      <c r="I217" s="8">
        <f>IF(I218="Confiable",I$2,0)</f>
        <v>0</v>
      </c>
      <c r="J217" s="84">
        <f>SUM(E217:I217)</f>
        <v>90</v>
      </c>
      <c r="K217" s="56" t="s">
        <v>115</v>
      </c>
      <c r="L217" s="8">
        <f>IF(L218="Fuerte",100,IF(L218="Moderado",50,IF(L218="Débil",0)))</f>
        <v>100</v>
      </c>
      <c r="M217" s="478"/>
      <c r="N217" s="469"/>
      <c r="O217" s="469"/>
    </row>
    <row r="218" spans="1:15" s="14" customFormat="1" ht="126.75" customHeight="1" x14ac:dyDescent="0.25">
      <c r="A218" s="506"/>
      <c r="B218" s="496"/>
      <c r="C218" s="486"/>
      <c r="D218" s="486"/>
      <c r="E218" s="39" t="s">
        <v>101</v>
      </c>
      <c r="F218" s="39" t="s">
        <v>102</v>
      </c>
      <c r="G218" s="39" t="s">
        <v>104</v>
      </c>
      <c r="H218" s="39" t="s">
        <v>106</v>
      </c>
      <c r="I218" s="39" t="s">
        <v>107</v>
      </c>
      <c r="J218" s="92" t="str">
        <f>IF(AND(J217&gt;=0,J217&lt;=84),"Débil",IF(AND(J217&gt;=85,J217&lt;=95),"Moderado",IF(AND(J217&gt;=96,J217&lt;=100),"Fuerte")))</f>
        <v>Moderado</v>
      </c>
      <c r="K218" s="93" t="str">
        <f>IF(K217="Siempre","Fuerte",IF(K217="Algunas Veces","Moderado",IF(K217="No se ejecuta","Débil")))</f>
        <v>Fuerte</v>
      </c>
      <c r="L218" s="95" t="s">
        <v>118</v>
      </c>
      <c r="M218" s="478"/>
      <c r="N218" s="469"/>
      <c r="O218" s="469"/>
    </row>
    <row r="219" spans="1:15" s="14" customFormat="1" ht="18.75" customHeight="1" x14ac:dyDescent="0.25">
      <c r="A219" s="506"/>
      <c r="B219" s="495" t="e">
        <f>+'MAPA DE RIESGOS SECCIONALES'!#REF!</f>
        <v>#REF!</v>
      </c>
      <c r="C219" s="485" t="e">
        <f>IF('MAPA DE RIESGOS SECCIONALES'!#REF!="Preventivo","x"," ")</f>
        <v>#REF!</v>
      </c>
      <c r="D219" s="485" t="e">
        <f>IF('MAPA DE RIESGOS SECCIONALES'!#REF!="Detectivo","x"," ")</f>
        <v>#REF!</v>
      </c>
      <c r="E219" s="8">
        <f>IF(E220="Asignado",E$2,0)</f>
        <v>50</v>
      </c>
      <c r="F219" s="8">
        <f>IF(F220="Adecuado",F$2,0)</f>
        <v>40</v>
      </c>
      <c r="G219" s="8">
        <f>IF(G220="Oportuna",G$2,0)</f>
        <v>0</v>
      </c>
      <c r="H219" s="8">
        <f>IF(H220="Prevenir",H$2,10)</f>
        <v>0</v>
      </c>
      <c r="I219" s="8">
        <f>IF(I220="Confiable",I$2,0)</f>
        <v>0</v>
      </c>
      <c r="J219" s="84">
        <f>SUM(E219:I219)</f>
        <v>90</v>
      </c>
      <c r="K219" s="56" t="s">
        <v>116</v>
      </c>
      <c r="L219" s="8">
        <f>IF(L220="Fuerte",100,IF(L220="Moderado",50,IF(L220="Débil",0)))</f>
        <v>0</v>
      </c>
      <c r="M219" s="478"/>
      <c r="N219" s="469"/>
      <c r="O219" s="469"/>
    </row>
    <row r="220" spans="1:15" s="14" customFormat="1" ht="75.75" customHeight="1" x14ac:dyDescent="0.25">
      <c r="A220" s="506"/>
      <c r="B220" s="496"/>
      <c r="C220" s="486"/>
      <c r="D220" s="486"/>
      <c r="E220" s="39" t="s">
        <v>101</v>
      </c>
      <c r="F220" s="39" t="s">
        <v>102</v>
      </c>
      <c r="G220" s="39" t="s">
        <v>104</v>
      </c>
      <c r="H220" s="39" t="s">
        <v>106</v>
      </c>
      <c r="I220" s="39" t="s">
        <v>107</v>
      </c>
      <c r="J220" s="92" t="str">
        <f>IF(AND(J219&gt;=0,J219&lt;=84),"Débil",IF(AND(J219&gt;=85,J219&lt;=95),"Moderado",IF(AND(J219&gt;=96,J219&lt;=100),"Fuerte")))</f>
        <v>Moderado</v>
      </c>
      <c r="K220" s="93" t="str">
        <f>IF(K219="Siempre","Fuerte",IF(K219="Algunas Veces","Moderado",IF(K219="No se ejecuta","Débil")))</f>
        <v>Moderado</v>
      </c>
      <c r="L220" s="95" t="s">
        <v>117</v>
      </c>
      <c r="M220" s="478"/>
      <c r="N220" s="469"/>
      <c r="O220" s="469"/>
    </row>
    <row r="221" spans="1:15" s="14" customFormat="1" ht="18.75" customHeight="1" x14ac:dyDescent="0.25">
      <c r="A221" s="506"/>
      <c r="B221" s="495" t="e">
        <f>+'MAPA DE RIESGOS SECCIONALES'!#REF!</f>
        <v>#REF!</v>
      </c>
      <c r="C221" s="485" t="e">
        <f>IF('MAPA DE RIESGOS SECCIONALES'!#REF!="Preventivo","x"," ")</f>
        <v>#REF!</v>
      </c>
      <c r="D221" s="485" t="e">
        <f>IF('MAPA DE RIESGOS SECCIONALES'!#REF!="Detectivo","x"," ")</f>
        <v>#REF!</v>
      </c>
      <c r="E221" s="8">
        <f>IF(E222="Asignado",E$2,0)</f>
        <v>50</v>
      </c>
      <c r="F221" s="8">
        <f>IF(F222="Adecuado",F$2,0)</f>
        <v>40</v>
      </c>
      <c r="G221" s="8">
        <f>IF(G222="Oportuna",G$2,0)</f>
        <v>0</v>
      </c>
      <c r="H221" s="8">
        <f>IF(H222="Prevenir",H$2,10)</f>
        <v>0</v>
      </c>
      <c r="I221" s="8">
        <f>IF(I222="Confiable",I$2,0)</f>
        <v>0</v>
      </c>
      <c r="J221" s="84">
        <f>SUM(E221:I221)</f>
        <v>90</v>
      </c>
      <c r="K221" s="56" t="s">
        <v>115</v>
      </c>
      <c r="L221" s="8">
        <f>IF(L222="Fuerte",100,IF(L222="Moderado",50,IF(L222="Débil",0)))</f>
        <v>100</v>
      </c>
      <c r="M221" s="478"/>
      <c r="N221" s="469"/>
      <c r="O221" s="469"/>
    </row>
    <row r="222" spans="1:15" s="14" customFormat="1" ht="87.75" customHeight="1" x14ac:dyDescent="0.25">
      <c r="A222" s="507"/>
      <c r="B222" s="496"/>
      <c r="C222" s="486"/>
      <c r="D222" s="486"/>
      <c r="E222" s="39" t="s">
        <v>101</v>
      </c>
      <c r="F222" s="39" t="s">
        <v>102</v>
      </c>
      <c r="G222" s="39" t="s">
        <v>104</v>
      </c>
      <c r="H222" s="39" t="s">
        <v>106</v>
      </c>
      <c r="I222" s="39" t="s">
        <v>107</v>
      </c>
      <c r="J222" s="92" t="str">
        <f>IF(AND(J221&gt;=0,J221&lt;=84),"Débil",IF(AND(J221&gt;=85,J221&lt;=95),"Moderado",IF(AND(J221&gt;=96,J221&lt;=100),"Fuerte")))</f>
        <v>Moderado</v>
      </c>
      <c r="K222" s="93" t="str">
        <f>IF(K221="Siempre","Fuerte",IF(K221="Algunas Veces","Moderado",IF(K221="No se ejecuta","Débil")))</f>
        <v>Fuerte</v>
      </c>
      <c r="L222" s="95" t="s">
        <v>118</v>
      </c>
      <c r="M222" s="479"/>
      <c r="N222" s="470"/>
      <c r="O222" s="470"/>
    </row>
    <row r="223" spans="1:15" s="14" customFormat="1" x14ac:dyDescent="0.25">
      <c r="C223" s="91">
        <f>COUNTIF(C215:C222,"x")</f>
        <v>0</v>
      </c>
      <c r="D223" s="91">
        <f>COUNTIF(D215:D222,"x")</f>
        <v>0</v>
      </c>
      <c r="J223" s="54"/>
      <c r="L223" s="58">
        <f>AVERAGE(L215:L222)</f>
        <v>75</v>
      </c>
      <c r="M223" s="57" t="str">
        <f>IF(AND(L223&gt;=0,L223&lt;=49),"Débil",IF(AND(L223&gt;=50,L223&lt;=87.5),"Moderado",IF(AND(L223&gt;=87.6,L223&lt;=100),"Fuerte")))</f>
        <v>Moderado</v>
      </c>
      <c r="N223" s="38"/>
      <c r="O223" s="38"/>
    </row>
    <row r="224" spans="1:15" s="14" customFormat="1" x14ac:dyDescent="0.25">
      <c r="C224" s="35"/>
      <c r="D224" s="35"/>
    </row>
    <row r="225" spans="1:15" s="14" customFormat="1" x14ac:dyDescent="0.25">
      <c r="C225" s="35"/>
      <c r="D225" s="35"/>
    </row>
    <row r="226" spans="1:15" s="14" customFormat="1" x14ac:dyDescent="0.25">
      <c r="C226" s="35"/>
      <c r="D226" s="35"/>
    </row>
    <row r="227" spans="1:15" s="14" customFormat="1" ht="33" customHeight="1" x14ac:dyDescent="0.25">
      <c r="A227" s="41" t="s">
        <v>1</v>
      </c>
      <c r="B227" s="487" t="s">
        <v>72</v>
      </c>
      <c r="C227" s="488"/>
      <c r="D227" s="489"/>
      <c r="E227" s="40">
        <v>15</v>
      </c>
      <c r="F227" s="40">
        <v>15</v>
      </c>
      <c r="G227" s="40">
        <v>15</v>
      </c>
      <c r="H227" s="40">
        <v>15</v>
      </c>
      <c r="I227" s="40">
        <v>15</v>
      </c>
      <c r="J227" s="40">
        <f>SUM(E227:I227)</f>
        <v>75</v>
      </c>
      <c r="K227" s="61" t="s">
        <v>125</v>
      </c>
      <c r="L227" s="61" t="s">
        <v>119</v>
      </c>
      <c r="M227" s="490" t="s">
        <v>70</v>
      </c>
      <c r="N227" s="471" t="s">
        <v>61</v>
      </c>
      <c r="O227" s="472"/>
    </row>
    <row r="228" spans="1:15" s="14" customFormat="1" ht="43.5" customHeight="1" x14ac:dyDescent="0.25">
      <c r="A228" s="505" t="e">
        <f>+'MAPA DE RIESGOS SECCIONALES'!#REF!</f>
        <v>#REF!</v>
      </c>
      <c r="B228" s="36" t="s">
        <v>71</v>
      </c>
      <c r="C228" s="499" t="s">
        <v>2</v>
      </c>
      <c r="D228" s="499" t="s">
        <v>3</v>
      </c>
      <c r="E228" s="493" t="s">
        <v>94</v>
      </c>
      <c r="F228" s="493" t="s">
        <v>95</v>
      </c>
      <c r="G228" s="493" t="s">
        <v>96</v>
      </c>
      <c r="H228" s="493" t="s">
        <v>97</v>
      </c>
      <c r="I228" s="493" t="s">
        <v>98</v>
      </c>
      <c r="J228" s="494" t="s">
        <v>121</v>
      </c>
      <c r="K228" s="473" t="s">
        <v>114</v>
      </c>
      <c r="L228" s="475" t="s">
        <v>120</v>
      </c>
      <c r="M228" s="491"/>
      <c r="N228" s="466" t="s">
        <v>2</v>
      </c>
      <c r="O228" s="466" t="s">
        <v>3</v>
      </c>
    </row>
    <row r="229" spans="1:15" s="14" customFormat="1" ht="35.25" customHeight="1" x14ac:dyDescent="0.25">
      <c r="A229" s="506"/>
      <c r="B229" s="37" t="s">
        <v>60</v>
      </c>
      <c r="C229" s="500"/>
      <c r="D229" s="500"/>
      <c r="E229" s="493"/>
      <c r="F229" s="493"/>
      <c r="G229" s="493"/>
      <c r="H229" s="493"/>
      <c r="I229" s="493"/>
      <c r="J229" s="494"/>
      <c r="K229" s="474"/>
      <c r="L229" s="476"/>
      <c r="M229" s="492"/>
      <c r="N229" s="467"/>
      <c r="O229" s="467"/>
    </row>
    <row r="230" spans="1:15" s="14" customFormat="1" ht="18.75" customHeight="1" x14ac:dyDescent="0.25">
      <c r="A230" s="506"/>
      <c r="B230" s="495" t="e">
        <f>+'MAPA DE RIESGOS SECCIONALES'!#REF!</f>
        <v>#REF!</v>
      </c>
      <c r="C230" s="485" t="e">
        <f>IF('MAPA DE RIESGOS SECCIONALES'!#REF!="Preventivo","x"," ")</f>
        <v>#REF!</v>
      </c>
      <c r="D230" s="485" t="e">
        <f>IF('MAPA DE RIESGOS SECCIONALES'!#REF!="Detectivo","x"," ")</f>
        <v>#REF!</v>
      </c>
      <c r="E230" s="8">
        <f>IF(E231="Asignado",E$2,0)</f>
        <v>50</v>
      </c>
      <c r="F230" s="8">
        <f>IF(F231="Adecuado",F$2,0)</f>
        <v>40</v>
      </c>
      <c r="G230" s="8">
        <f>IF(G231="Oportuna",G$2,0)</f>
        <v>0</v>
      </c>
      <c r="H230" s="8">
        <f>IF(H231="Prevenir",H$2,10)</f>
        <v>0</v>
      </c>
      <c r="I230" s="8">
        <f>IF(I231="Confiable",I$2,0)</f>
        <v>0</v>
      </c>
      <c r="J230" s="84">
        <f>SUM(E230:I230)</f>
        <v>90</v>
      </c>
      <c r="K230" s="56" t="s">
        <v>115</v>
      </c>
      <c r="L230" s="8">
        <f>IF(L231="Fuerte",100,IF(L231="Moderado",50,IF(L231="Débil",0)))</f>
        <v>100</v>
      </c>
      <c r="M230" s="477">
        <f>IF(M238="Fuerte",2,IF(M238="Moderado",1,IF(M238="Débil",0)))</f>
        <v>2</v>
      </c>
      <c r="N230" s="468">
        <f>IF((C238)&gt;=1,$M$230,0)</f>
        <v>0</v>
      </c>
      <c r="O230" s="468">
        <f>IF((D238)&gt;=1,$M$230,0)</f>
        <v>0</v>
      </c>
    </row>
    <row r="231" spans="1:15" s="14" customFormat="1" ht="131.25" customHeight="1" x14ac:dyDescent="0.25">
      <c r="A231" s="506"/>
      <c r="B231" s="496"/>
      <c r="C231" s="486"/>
      <c r="D231" s="486"/>
      <c r="E231" s="39" t="s">
        <v>101</v>
      </c>
      <c r="F231" s="39" t="s">
        <v>102</v>
      </c>
      <c r="G231" s="39" t="s">
        <v>104</v>
      </c>
      <c r="H231" s="39" t="s">
        <v>106</v>
      </c>
      <c r="I231" s="39" t="s">
        <v>107</v>
      </c>
      <c r="J231" s="92" t="str">
        <f>IF(AND(J230&gt;=0,J230&lt;=84),"Débil",IF(AND(J230&gt;=85,J230&lt;=95),"Moderado",IF(AND(J230&gt;=96,J230&lt;=100),"Fuerte")))</f>
        <v>Moderado</v>
      </c>
      <c r="K231" s="93" t="str">
        <f>IF(K230="Siempre","Fuerte",IF(K230="Algunas Veces","Moderado",IF(K230="No se ejecuta","Débil")))</f>
        <v>Fuerte</v>
      </c>
      <c r="L231" s="95" t="s">
        <v>118</v>
      </c>
      <c r="M231" s="478"/>
      <c r="N231" s="469"/>
      <c r="O231" s="469"/>
    </row>
    <row r="232" spans="1:15" s="14" customFormat="1" ht="18.75" customHeight="1" x14ac:dyDescent="0.25">
      <c r="A232" s="506"/>
      <c r="B232" s="495" t="e">
        <f>+'MAPA DE RIESGOS SECCIONALES'!#REF!</f>
        <v>#REF!</v>
      </c>
      <c r="C232" s="485" t="e">
        <f>IF('MAPA DE RIESGOS SECCIONALES'!#REF!="Preventivo","x"," ")</f>
        <v>#REF!</v>
      </c>
      <c r="D232" s="485" t="e">
        <f>IF('MAPA DE RIESGOS SECCIONALES'!#REF!="Detectivo","x"," ")</f>
        <v>#REF!</v>
      </c>
      <c r="E232" s="8">
        <f>IF(E233="Asignado",E$2,0)</f>
        <v>50</v>
      </c>
      <c r="F232" s="8">
        <f>IF(F233="Adecuado",F$2,0)</f>
        <v>40</v>
      </c>
      <c r="G232" s="8">
        <f>IF(G233="Oportuna",G$2,0)</f>
        <v>0</v>
      </c>
      <c r="H232" s="8">
        <f>IF(H233="Prevenir",H$2,10)</f>
        <v>0</v>
      </c>
      <c r="I232" s="8">
        <f>IF(I233="Confiable",I$2,0)</f>
        <v>0</v>
      </c>
      <c r="J232" s="84">
        <f>SUM(E232:I232)</f>
        <v>90</v>
      </c>
      <c r="K232" s="56" t="s">
        <v>115</v>
      </c>
      <c r="L232" s="8">
        <f>IF(L233="Fuerte",100,IF(L233="Moderado",50,IF(L233="Débil",0)))</f>
        <v>100</v>
      </c>
      <c r="M232" s="478"/>
      <c r="N232" s="469"/>
      <c r="O232" s="469"/>
    </row>
    <row r="233" spans="1:15" s="14" customFormat="1" ht="126.75" customHeight="1" x14ac:dyDescent="0.25">
      <c r="A233" s="506"/>
      <c r="B233" s="496"/>
      <c r="C233" s="486"/>
      <c r="D233" s="486"/>
      <c r="E233" s="39" t="s">
        <v>101</v>
      </c>
      <c r="F233" s="39" t="s">
        <v>102</v>
      </c>
      <c r="G233" s="39" t="s">
        <v>104</v>
      </c>
      <c r="H233" s="39" t="s">
        <v>106</v>
      </c>
      <c r="I233" s="39" t="s">
        <v>107</v>
      </c>
      <c r="J233" s="92" t="str">
        <f>IF(AND(J232&gt;=0,J232&lt;=84),"Débil",IF(AND(J232&gt;=85,J232&lt;=95),"Moderado",IF(AND(J232&gt;=96,J232&lt;=100),"Fuerte")))</f>
        <v>Moderado</v>
      </c>
      <c r="K233" s="93" t="str">
        <f>IF(K232="Siempre","Fuerte",IF(K232="Algunas Veces","Moderado",IF(K232="No se ejecuta","Débil")))</f>
        <v>Fuerte</v>
      </c>
      <c r="L233" s="95" t="s">
        <v>118</v>
      </c>
      <c r="M233" s="478"/>
      <c r="N233" s="469"/>
      <c r="O233" s="469"/>
    </row>
    <row r="234" spans="1:15" s="14" customFormat="1" ht="18.75" customHeight="1" x14ac:dyDescent="0.25">
      <c r="A234" s="506"/>
      <c r="B234" s="495" t="e">
        <f>+'MAPA DE RIESGOS SECCIONALES'!#REF!</f>
        <v>#REF!</v>
      </c>
      <c r="C234" s="485" t="e">
        <f>IF('MAPA DE RIESGOS SECCIONALES'!#REF!="Preventivo","x"," ")</f>
        <v>#REF!</v>
      </c>
      <c r="D234" s="485" t="e">
        <f>IF('MAPA DE RIESGOS SECCIONALES'!#REF!="Detectivo","x"," ")</f>
        <v>#REF!</v>
      </c>
      <c r="E234" s="8"/>
      <c r="F234" s="8"/>
      <c r="G234" s="8"/>
      <c r="H234" s="8"/>
      <c r="I234" s="8"/>
      <c r="J234" s="84"/>
      <c r="K234" s="56"/>
      <c r="L234" s="8"/>
      <c r="M234" s="478"/>
      <c r="N234" s="469"/>
      <c r="O234" s="469"/>
    </row>
    <row r="235" spans="1:15" s="14" customFormat="1" x14ac:dyDescent="0.25">
      <c r="A235" s="506"/>
      <c r="B235" s="496"/>
      <c r="C235" s="486"/>
      <c r="D235" s="486"/>
      <c r="E235" s="39"/>
      <c r="F235" s="39"/>
      <c r="G235" s="39"/>
      <c r="H235" s="39"/>
      <c r="I235" s="39"/>
      <c r="J235" s="92"/>
      <c r="K235" s="93"/>
      <c r="L235" s="95"/>
      <c r="M235" s="478"/>
      <c r="N235" s="469"/>
      <c r="O235" s="469"/>
    </row>
    <row r="236" spans="1:15" s="14" customFormat="1" ht="18.75" customHeight="1" x14ac:dyDescent="0.25">
      <c r="A236" s="506"/>
      <c r="B236" s="495" t="e">
        <f>+'MAPA DE RIESGOS SECCIONALES'!#REF!</f>
        <v>#REF!</v>
      </c>
      <c r="C236" s="485" t="e">
        <f>IF('MAPA DE RIESGOS SECCIONALES'!#REF!="Preventivo","x"," ")</f>
        <v>#REF!</v>
      </c>
      <c r="D236" s="485" t="e">
        <f>IF('MAPA DE RIESGOS SECCIONALES'!#REF!="Detectivo","x"," ")</f>
        <v>#REF!</v>
      </c>
      <c r="E236" s="8"/>
      <c r="F236" s="8"/>
      <c r="G236" s="8"/>
      <c r="H236" s="8"/>
      <c r="I236" s="8"/>
      <c r="J236" s="90"/>
      <c r="K236" s="56"/>
      <c r="L236" s="8"/>
      <c r="M236" s="478"/>
      <c r="N236" s="469"/>
      <c r="O236" s="469"/>
    </row>
    <row r="237" spans="1:15" s="14" customFormat="1" ht="19.5" customHeight="1" x14ac:dyDescent="0.25">
      <c r="A237" s="507"/>
      <c r="B237" s="496"/>
      <c r="C237" s="486"/>
      <c r="D237" s="486"/>
      <c r="E237" s="39"/>
      <c r="F237" s="39"/>
      <c r="G237" s="39"/>
      <c r="H237" s="39"/>
      <c r="I237" s="39"/>
      <c r="J237" s="92"/>
      <c r="K237" s="93"/>
      <c r="L237" s="95"/>
      <c r="M237" s="479"/>
      <c r="N237" s="470"/>
      <c r="O237" s="470"/>
    </row>
    <row r="238" spans="1:15" s="14" customFormat="1" x14ac:dyDescent="0.25">
      <c r="C238" s="91">
        <f>COUNTIF(C230:C237,"x")</f>
        <v>0</v>
      </c>
      <c r="D238" s="91">
        <f>COUNTIF(D230:D237,"x")</f>
        <v>0</v>
      </c>
      <c r="J238" s="54"/>
      <c r="L238" s="58">
        <f>AVERAGE(L230:L237)</f>
        <v>100</v>
      </c>
      <c r="M238" s="57" t="str">
        <f>IF(AND(L238&gt;=0,L238&lt;=49),"Débil",IF(AND(L238&gt;=50,L238&lt;=87.5),"Moderado",IF(AND(L238&gt;=87.6,L238&lt;=100),"Fuerte")))</f>
        <v>Fuerte</v>
      </c>
      <c r="N238" s="38"/>
      <c r="O238" s="38"/>
    </row>
    <row r="239" spans="1:15" s="14" customFormat="1" x14ac:dyDescent="0.25">
      <c r="C239" s="35"/>
      <c r="D239" s="35"/>
    </row>
    <row r="240" spans="1:15" s="14" customFormat="1" x14ac:dyDescent="0.25">
      <c r="C240" s="35"/>
      <c r="D240" s="35"/>
    </row>
    <row r="241" spans="1:15" s="14" customFormat="1" x14ac:dyDescent="0.25">
      <c r="C241" s="35"/>
      <c r="D241" s="35"/>
    </row>
    <row r="242" spans="1:15" s="14" customFormat="1" ht="30" x14ac:dyDescent="0.25">
      <c r="A242" s="41" t="s">
        <v>1</v>
      </c>
      <c r="B242" s="487" t="s">
        <v>72</v>
      </c>
      <c r="C242" s="488"/>
      <c r="D242" s="489"/>
      <c r="E242" s="40">
        <v>15</v>
      </c>
      <c r="F242" s="40">
        <v>15</v>
      </c>
      <c r="G242" s="40">
        <v>15</v>
      </c>
      <c r="H242" s="40">
        <v>15</v>
      </c>
      <c r="I242" s="40">
        <v>15</v>
      </c>
      <c r="J242" s="40">
        <f>SUM(E242:I242)</f>
        <v>75</v>
      </c>
      <c r="K242" s="61" t="s">
        <v>125</v>
      </c>
      <c r="L242" s="61" t="s">
        <v>119</v>
      </c>
      <c r="M242" s="490" t="s">
        <v>70</v>
      </c>
      <c r="N242" s="471" t="s">
        <v>61</v>
      </c>
      <c r="O242" s="472"/>
    </row>
    <row r="243" spans="1:15" s="14" customFormat="1" ht="43.5" customHeight="1" x14ac:dyDescent="0.25">
      <c r="A243" s="505" t="e">
        <f>+'MAPA DE RIESGOS SECCIONALES'!#REF!</f>
        <v>#REF!</v>
      </c>
      <c r="B243" s="36" t="s">
        <v>71</v>
      </c>
      <c r="C243" s="499" t="s">
        <v>2</v>
      </c>
      <c r="D243" s="499" t="s">
        <v>3</v>
      </c>
      <c r="E243" s="493" t="s">
        <v>94</v>
      </c>
      <c r="F243" s="493" t="s">
        <v>95</v>
      </c>
      <c r="G243" s="493" t="s">
        <v>96</v>
      </c>
      <c r="H243" s="493" t="s">
        <v>97</v>
      </c>
      <c r="I243" s="493" t="s">
        <v>98</v>
      </c>
      <c r="J243" s="494" t="s">
        <v>121</v>
      </c>
      <c r="K243" s="473" t="s">
        <v>114</v>
      </c>
      <c r="L243" s="475" t="s">
        <v>120</v>
      </c>
      <c r="M243" s="491"/>
      <c r="N243" s="466" t="s">
        <v>2</v>
      </c>
      <c r="O243" s="466" t="s">
        <v>3</v>
      </c>
    </row>
    <row r="244" spans="1:15" s="14" customFormat="1" ht="35.25" customHeight="1" x14ac:dyDescent="0.25">
      <c r="A244" s="506"/>
      <c r="B244" s="37" t="s">
        <v>60</v>
      </c>
      <c r="C244" s="500"/>
      <c r="D244" s="500"/>
      <c r="E244" s="493"/>
      <c r="F244" s="493"/>
      <c r="G244" s="493"/>
      <c r="H244" s="493"/>
      <c r="I244" s="493"/>
      <c r="J244" s="494"/>
      <c r="K244" s="474"/>
      <c r="L244" s="476"/>
      <c r="M244" s="492"/>
      <c r="N244" s="467"/>
      <c r="O244" s="467"/>
    </row>
    <row r="245" spans="1:15" s="14" customFormat="1" ht="18.75" customHeight="1" x14ac:dyDescent="0.25">
      <c r="A245" s="506"/>
      <c r="B245" s="516" t="e">
        <f>+'MAPA DE RIESGOS SECCIONALES'!#REF!</f>
        <v>#REF!</v>
      </c>
      <c r="C245" s="485"/>
      <c r="D245" s="485" t="s">
        <v>40</v>
      </c>
      <c r="E245" s="8">
        <f>IF(E246="Asignado",E$2,0)</f>
        <v>50</v>
      </c>
      <c r="F245" s="8">
        <f>IF(F246="Adecuado",F$2,0)</f>
        <v>40</v>
      </c>
      <c r="G245" s="8">
        <f>IF(G246="Oportuna",G$2,0)</f>
        <v>0</v>
      </c>
      <c r="H245" s="8">
        <f>IF(H246="Prevenir",H$2,10)</f>
        <v>0</v>
      </c>
      <c r="I245" s="8">
        <f>IF(I246="Confiable",I$2,0)</f>
        <v>0</v>
      </c>
      <c r="J245" s="84">
        <f>SUM(E245:I245)</f>
        <v>90</v>
      </c>
      <c r="K245" s="56" t="s">
        <v>115</v>
      </c>
      <c r="L245" s="8">
        <f>IF(L246="Fuerte",100,IF(L246="Moderado",50,IF(L246="Débil",0)))</f>
        <v>100</v>
      </c>
      <c r="M245" s="477">
        <f>IF(M253="Fuerte",2,IF(M253="Moderado",1,IF(M253="Débil",0)))</f>
        <v>2</v>
      </c>
      <c r="N245" s="468">
        <f>IF((C253)&gt;=1,$M$245,0)</f>
        <v>2</v>
      </c>
      <c r="O245" s="468">
        <f>IF((D253)&gt;=1,$M$245,0)</f>
        <v>2</v>
      </c>
    </row>
    <row r="246" spans="1:15" s="14" customFormat="1" ht="109.5" customHeight="1" x14ac:dyDescent="0.25">
      <c r="A246" s="506"/>
      <c r="B246" s="517"/>
      <c r="C246" s="486"/>
      <c r="D246" s="486"/>
      <c r="E246" s="39" t="s">
        <v>101</v>
      </c>
      <c r="F246" s="39" t="s">
        <v>102</v>
      </c>
      <c r="G246" s="39" t="s">
        <v>104</v>
      </c>
      <c r="H246" s="39" t="s">
        <v>106</v>
      </c>
      <c r="I246" s="39" t="s">
        <v>107</v>
      </c>
      <c r="J246" s="92" t="str">
        <f>IF(AND(J245&gt;=0,J245&lt;=84),"Débil",IF(AND(J245&gt;=85,J245&lt;=95),"Moderado",IF(AND(J245&gt;=96,J245&lt;=100),"Fuerte")))</f>
        <v>Moderado</v>
      </c>
      <c r="K246" s="93" t="str">
        <f>IF(K245="Siempre","Fuerte",IF(K245="Algunas Veces","Moderado",IF(K245="No se ejecuta","Débil")))</f>
        <v>Fuerte</v>
      </c>
      <c r="L246" s="95" t="s">
        <v>118</v>
      </c>
      <c r="M246" s="478"/>
      <c r="N246" s="469"/>
      <c r="O246" s="469"/>
    </row>
    <row r="247" spans="1:15" s="14" customFormat="1" ht="29.25" customHeight="1" x14ac:dyDescent="0.25">
      <c r="A247" s="506"/>
      <c r="B247" s="516" t="e">
        <f>+'MAPA DE RIESGOS SECCIONALES'!#REF!</f>
        <v>#REF!</v>
      </c>
      <c r="C247" s="485" t="s">
        <v>40</v>
      </c>
      <c r="D247" s="485"/>
      <c r="E247" s="8">
        <f>IF(E248="Asignado",E$2,0)</f>
        <v>50</v>
      </c>
      <c r="F247" s="8">
        <f>IF(F248="Adecuado",F$2,0)</f>
        <v>40</v>
      </c>
      <c r="G247" s="8">
        <f>IF(G248="Oportuna",G$2,0)</f>
        <v>0</v>
      </c>
      <c r="H247" s="8">
        <f>IF(H248="Prevenir",H$2,10)</f>
        <v>0</v>
      </c>
      <c r="I247" s="8">
        <f>IF(I248="Confiable",I$2,0)</f>
        <v>0</v>
      </c>
      <c r="J247" s="84">
        <f>SUM(E247:I247)</f>
        <v>90</v>
      </c>
      <c r="K247" s="56" t="s">
        <v>115</v>
      </c>
      <c r="L247" s="8">
        <f>IF(L248="Fuerte",100,IF(L248="Moderado",50,IF(L248="Débil",0)))</f>
        <v>100</v>
      </c>
      <c r="M247" s="478"/>
      <c r="N247" s="469"/>
      <c r="O247" s="469"/>
    </row>
    <row r="248" spans="1:15" s="14" customFormat="1" ht="126.75" customHeight="1" x14ac:dyDescent="0.25">
      <c r="A248" s="506"/>
      <c r="B248" s="517"/>
      <c r="C248" s="486"/>
      <c r="D248" s="486"/>
      <c r="E248" s="39" t="s">
        <v>101</v>
      </c>
      <c r="F248" s="39" t="s">
        <v>102</v>
      </c>
      <c r="G248" s="39" t="s">
        <v>104</v>
      </c>
      <c r="H248" s="39" t="s">
        <v>106</v>
      </c>
      <c r="I248" s="39" t="s">
        <v>107</v>
      </c>
      <c r="J248" s="92" t="str">
        <f>IF(AND(J247&gt;=0,J247&lt;=84),"Débil",IF(AND(J247&gt;=85,J247&lt;=95),"Moderado",IF(AND(J247&gt;=96,J247&lt;=100),"Fuerte")))</f>
        <v>Moderado</v>
      </c>
      <c r="K248" s="93" t="str">
        <f>IF(K247="Siempre","Fuerte",IF(K247="Algunas Veces","Moderado",IF(K247="No se ejecuta","Débil")))</f>
        <v>Fuerte</v>
      </c>
      <c r="L248" s="95" t="s">
        <v>118</v>
      </c>
      <c r="M248" s="478"/>
      <c r="N248" s="469"/>
      <c r="O248" s="469"/>
    </row>
    <row r="249" spans="1:15" s="14" customFormat="1" ht="27" customHeight="1" x14ac:dyDescent="0.25">
      <c r="A249" s="506"/>
      <c r="B249" s="516" t="e">
        <f>+'MAPA DE RIESGOS SECCIONALES'!#REF!</f>
        <v>#REF!</v>
      </c>
      <c r="C249" s="485"/>
      <c r="D249" s="485" t="s">
        <v>40</v>
      </c>
      <c r="E249" s="8">
        <f>IF(E250="Asignado",E$2,0)</f>
        <v>50</v>
      </c>
      <c r="F249" s="8">
        <f>IF(F250="Adecuado",F$2,0)</f>
        <v>40</v>
      </c>
      <c r="G249" s="8">
        <f>IF(G250="Oportuna",G$2,0)</f>
        <v>0</v>
      </c>
      <c r="H249" s="8">
        <f>IF(H250="Prevenir",H$2,10)</f>
        <v>0</v>
      </c>
      <c r="I249" s="8">
        <f>IF(I250="Confiable",I$2,0)</f>
        <v>0</v>
      </c>
      <c r="J249" s="84">
        <f>SUM(E249:I249)</f>
        <v>90</v>
      </c>
      <c r="K249" s="56" t="s">
        <v>115</v>
      </c>
      <c r="L249" s="8">
        <f>IF(L250="Fuerte",100,IF(L250="Moderado",50,IF(L250="Débil",0)))</f>
        <v>100</v>
      </c>
      <c r="M249" s="478"/>
      <c r="N249" s="469"/>
      <c r="O249" s="469"/>
    </row>
    <row r="250" spans="1:15" s="14" customFormat="1" ht="100.5" customHeight="1" x14ac:dyDescent="0.25">
      <c r="A250" s="506"/>
      <c r="B250" s="517"/>
      <c r="C250" s="486"/>
      <c r="D250" s="486"/>
      <c r="E250" s="39" t="s">
        <v>101</v>
      </c>
      <c r="F250" s="39" t="s">
        <v>102</v>
      </c>
      <c r="G250" s="39" t="s">
        <v>104</v>
      </c>
      <c r="H250" s="39" t="s">
        <v>106</v>
      </c>
      <c r="I250" s="39" t="s">
        <v>107</v>
      </c>
      <c r="J250" s="92" t="str">
        <f>IF(AND(J249&gt;=0,J249&lt;=84),"Débil",IF(AND(J249&gt;=85,J249&lt;=95),"Moderado",IF(AND(J249&gt;=96,J249&lt;=100),"Fuerte")))</f>
        <v>Moderado</v>
      </c>
      <c r="K250" s="93" t="str">
        <f>IF(K249="Siempre","Fuerte",IF(K249="Algunas Veces","Moderado",IF(K249="No se ejecuta","Débil")))</f>
        <v>Fuerte</v>
      </c>
      <c r="L250" s="95" t="s">
        <v>118</v>
      </c>
      <c r="M250" s="478"/>
      <c r="N250" s="469"/>
      <c r="O250" s="469"/>
    </row>
    <row r="251" spans="1:15" s="14" customFormat="1" ht="18.75" customHeight="1" x14ac:dyDescent="0.25">
      <c r="A251" s="506"/>
      <c r="B251" s="516" t="e">
        <f>+'MAPA DE RIESGOS SECCIONALES'!#REF!</f>
        <v>#REF!</v>
      </c>
      <c r="C251" s="485" t="e">
        <f>IF('MAPA DE RIESGOS SECCIONALES'!#REF!="Preventivo","x"," ")</f>
        <v>#REF!</v>
      </c>
      <c r="D251" s="485" t="e">
        <f>IF('MAPA DE RIESGOS SECCIONALES'!#REF!="Detectivo","x"," ")</f>
        <v>#REF!</v>
      </c>
      <c r="E251" s="8"/>
      <c r="F251" s="8"/>
      <c r="G251" s="8"/>
      <c r="H251" s="8"/>
      <c r="I251" s="8"/>
      <c r="J251" s="90"/>
      <c r="K251" s="56"/>
      <c r="L251" s="8"/>
      <c r="M251" s="478"/>
      <c r="N251" s="469"/>
      <c r="O251" s="469"/>
    </row>
    <row r="252" spans="1:15" s="14" customFormat="1" x14ac:dyDescent="0.25">
      <c r="A252" s="507"/>
      <c r="B252" s="517"/>
      <c r="C252" s="486"/>
      <c r="D252" s="486"/>
      <c r="E252" s="39"/>
      <c r="F252" s="39"/>
      <c r="G252" s="39"/>
      <c r="H252" s="39"/>
      <c r="I252" s="39"/>
      <c r="J252" s="92"/>
      <c r="K252" s="93"/>
      <c r="L252" s="95"/>
      <c r="M252" s="479"/>
      <c r="N252" s="470"/>
      <c r="O252" s="470"/>
    </row>
    <row r="253" spans="1:15" s="14" customFormat="1" x14ac:dyDescent="0.25">
      <c r="C253" s="91">
        <f>COUNTIF(C245:C252,"x")</f>
        <v>1</v>
      </c>
      <c r="D253" s="91">
        <f>COUNTIF(D245:D252,"x")</f>
        <v>2</v>
      </c>
      <c r="J253" s="54"/>
      <c r="L253" s="58">
        <f>AVERAGE(L245:L252)</f>
        <v>100</v>
      </c>
      <c r="M253" s="57" t="str">
        <f>IF(AND(L253&gt;=0,L253&lt;=49),"Débil",IF(AND(L253&gt;=50,L253&lt;=87.5),"Moderado",IF(AND(L253&gt;=87.6,L253&lt;=100),"Fuerte")))</f>
        <v>Fuerte</v>
      </c>
      <c r="N253" s="38"/>
      <c r="O253" s="38"/>
    </row>
    <row r="254" spans="1:15" s="14" customFormat="1" x14ac:dyDescent="0.25">
      <c r="C254" s="35"/>
      <c r="D254" s="35"/>
    </row>
    <row r="255" spans="1:15" s="14" customFormat="1" x14ac:dyDescent="0.25">
      <c r="C255" s="35"/>
      <c r="D255" s="35"/>
    </row>
    <row r="256" spans="1:15" s="14" customFormat="1" x14ac:dyDescent="0.25">
      <c r="C256" s="35"/>
      <c r="D256" s="35"/>
    </row>
    <row r="257" spans="1:15" s="14" customFormat="1" ht="30" x14ac:dyDescent="0.25">
      <c r="A257" s="41" t="s">
        <v>1</v>
      </c>
      <c r="B257" s="487" t="s">
        <v>72</v>
      </c>
      <c r="C257" s="488"/>
      <c r="D257" s="489"/>
      <c r="E257" s="40">
        <v>15</v>
      </c>
      <c r="F257" s="40">
        <v>15</v>
      </c>
      <c r="G257" s="40">
        <v>15</v>
      </c>
      <c r="H257" s="40">
        <v>15</v>
      </c>
      <c r="I257" s="40">
        <v>15</v>
      </c>
      <c r="J257" s="40">
        <f>SUM(E257:I257)</f>
        <v>75</v>
      </c>
      <c r="K257" s="61" t="s">
        <v>125</v>
      </c>
      <c r="L257" s="61" t="s">
        <v>119</v>
      </c>
      <c r="M257" s="490" t="s">
        <v>70</v>
      </c>
      <c r="N257" s="471" t="s">
        <v>61</v>
      </c>
      <c r="O257" s="472"/>
    </row>
    <row r="258" spans="1:15" s="14" customFormat="1" ht="43.5" customHeight="1" x14ac:dyDescent="0.25">
      <c r="A258" s="505" t="e">
        <f>+'MAPA DE RIESGOS SECCIONALES'!#REF!</f>
        <v>#REF!</v>
      </c>
      <c r="B258" s="36" t="s">
        <v>71</v>
      </c>
      <c r="C258" s="499" t="s">
        <v>2</v>
      </c>
      <c r="D258" s="499" t="s">
        <v>3</v>
      </c>
      <c r="E258" s="493" t="s">
        <v>94</v>
      </c>
      <c r="F258" s="493" t="s">
        <v>95</v>
      </c>
      <c r="G258" s="493" t="s">
        <v>96</v>
      </c>
      <c r="H258" s="493" t="s">
        <v>97</v>
      </c>
      <c r="I258" s="493" t="s">
        <v>98</v>
      </c>
      <c r="J258" s="494" t="s">
        <v>121</v>
      </c>
      <c r="K258" s="473" t="s">
        <v>114</v>
      </c>
      <c r="L258" s="475" t="s">
        <v>120</v>
      </c>
      <c r="M258" s="491"/>
      <c r="N258" s="466" t="s">
        <v>2</v>
      </c>
      <c r="O258" s="466" t="s">
        <v>3</v>
      </c>
    </row>
    <row r="259" spans="1:15" s="14" customFormat="1" ht="35.25" customHeight="1" x14ac:dyDescent="0.25">
      <c r="A259" s="506"/>
      <c r="B259" s="37" t="s">
        <v>60</v>
      </c>
      <c r="C259" s="500"/>
      <c r="D259" s="500"/>
      <c r="E259" s="493"/>
      <c r="F259" s="493"/>
      <c r="G259" s="493"/>
      <c r="H259" s="493"/>
      <c r="I259" s="493"/>
      <c r="J259" s="494"/>
      <c r="K259" s="474"/>
      <c r="L259" s="476"/>
      <c r="M259" s="492"/>
      <c r="N259" s="467"/>
      <c r="O259" s="467"/>
    </row>
    <row r="260" spans="1:15" s="14" customFormat="1" ht="18.75" customHeight="1" x14ac:dyDescent="0.25">
      <c r="A260" s="506"/>
      <c r="B260" s="518" t="e">
        <f>+'MAPA DE RIESGOS SECCIONALES'!#REF!</f>
        <v>#REF!</v>
      </c>
      <c r="C260" s="485" t="e">
        <f>IF('MAPA DE RIESGOS SECCIONALES'!#REF!="Preventivo","x"," ")</f>
        <v>#REF!</v>
      </c>
      <c r="D260" s="485" t="e">
        <f>IF('MAPA DE RIESGOS SECCIONALES'!#REF!="Detectivo","x"," ")</f>
        <v>#REF!</v>
      </c>
      <c r="E260" s="8">
        <f>IF(E261="Asignado",E$2,0)</f>
        <v>50</v>
      </c>
      <c r="F260" s="8">
        <f>IF(F261="Adecuado",F$2,0)</f>
        <v>40</v>
      </c>
      <c r="G260" s="8">
        <f>IF(G261="Oportuna",G$2,0)</f>
        <v>0</v>
      </c>
      <c r="H260" s="8">
        <f>IF(H261="Prevenir",H$2,10)</f>
        <v>0</v>
      </c>
      <c r="I260" s="8">
        <f>IF(I261="Confiable",I$2,0)</f>
        <v>0</v>
      </c>
      <c r="J260" s="84">
        <f>SUM(E260:I260)</f>
        <v>90</v>
      </c>
      <c r="K260" s="56" t="s">
        <v>115</v>
      </c>
      <c r="L260" s="8">
        <f>IF(L261="Fuerte",100,IF(L261="Moderado",50,IF(L261="Débil",0)))</f>
        <v>100</v>
      </c>
      <c r="M260" s="477">
        <f>IF(M268="Fuerte",2,IF(M268="Moderado",1,IF(M268="Débil",0)))</f>
        <v>1</v>
      </c>
      <c r="N260" s="468">
        <f>IF((C268)&gt;=1,$M$260,0)</f>
        <v>0</v>
      </c>
      <c r="O260" s="468">
        <f>IF((D268)&gt;=1,$M$260,0)</f>
        <v>0</v>
      </c>
    </row>
    <row r="261" spans="1:15" s="14" customFormat="1" ht="117" customHeight="1" x14ac:dyDescent="0.25">
      <c r="A261" s="506"/>
      <c r="B261" s="519"/>
      <c r="C261" s="486"/>
      <c r="D261" s="486"/>
      <c r="E261" s="39" t="s">
        <v>101</v>
      </c>
      <c r="F261" s="39" t="s">
        <v>102</v>
      </c>
      <c r="G261" s="39" t="s">
        <v>104</v>
      </c>
      <c r="H261" s="39" t="s">
        <v>106</v>
      </c>
      <c r="I261" s="39" t="s">
        <v>107</v>
      </c>
      <c r="J261" s="92" t="str">
        <f>IF(AND(J260&gt;=0,J260&lt;=84),"Débil",IF(AND(J260&gt;=85,J260&lt;=95),"Moderado",IF(AND(J260&gt;=96,J260&lt;=100),"Fuerte")))</f>
        <v>Moderado</v>
      </c>
      <c r="K261" s="93" t="str">
        <f>IF(K260="Siempre","Fuerte",IF(K260="Algunas Veces","Moderado",IF(K260="No se ejecuta","Débil")))</f>
        <v>Fuerte</v>
      </c>
      <c r="L261" s="95" t="s">
        <v>118</v>
      </c>
      <c r="M261" s="478"/>
      <c r="N261" s="469"/>
      <c r="O261" s="469"/>
    </row>
    <row r="262" spans="1:15" s="14" customFormat="1" ht="18.75" customHeight="1" x14ac:dyDescent="0.25">
      <c r="A262" s="506"/>
      <c r="B262" s="518" t="e">
        <f>+'MAPA DE RIESGOS SECCIONALES'!#REF!</f>
        <v>#REF!</v>
      </c>
      <c r="C262" s="485" t="e">
        <f>IF('MAPA DE RIESGOS SECCIONALES'!#REF!="Preventivo","x"," ")</f>
        <v>#REF!</v>
      </c>
      <c r="D262" s="485" t="e">
        <f>IF('MAPA DE RIESGOS SECCIONALES'!#REF!="Detectivo","x"," ")</f>
        <v>#REF!</v>
      </c>
      <c r="E262" s="8">
        <f>IF(E263="Asignado",E$2,0)</f>
        <v>50</v>
      </c>
      <c r="F262" s="8">
        <f>IF(F263="Adecuado",F$2,0)</f>
        <v>40</v>
      </c>
      <c r="G262" s="8">
        <f>IF(G263="Oportuna",G$2,0)</f>
        <v>0</v>
      </c>
      <c r="H262" s="8">
        <f>IF(H263="Prevenir",H$2,10)</f>
        <v>0</v>
      </c>
      <c r="I262" s="8">
        <f>IF(I263="Confiable",I$2,0)</f>
        <v>0</v>
      </c>
      <c r="J262" s="84">
        <f>SUM(E262:I262)</f>
        <v>90</v>
      </c>
      <c r="K262" s="56" t="s">
        <v>115</v>
      </c>
      <c r="L262" s="8">
        <f>IF(L263="Fuerte",100,IF(L263="Moderado",50,IF(L263="Débil",0)))</f>
        <v>100</v>
      </c>
      <c r="M262" s="478"/>
      <c r="N262" s="469"/>
      <c r="O262" s="469"/>
    </row>
    <row r="263" spans="1:15" s="14" customFormat="1" ht="156" customHeight="1" x14ac:dyDescent="0.25">
      <c r="A263" s="506"/>
      <c r="B263" s="519"/>
      <c r="C263" s="486"/>
      <c r="D263" s="486"/>
      <c r="E263" s="39" t="s">
        <v>101</v>
      </c>
      <c r="F263" s="39" t="s">
        <v>102</v>
      </c>
      <c r="G263" s="39" t="s">
        <v>104</v>
      </c>
      <c r="H263" s="39" t="s">
        <v>106</v>
      </c>
      <c r="I263" s="39" t="s">
        <v>107</v>
      </c>
      <c r="J263" s="92" t="str">
        <f>IF(AND(J262&gt;=0,J262&lt;=84),"Débil",IF(AND(J262&gt;=85,J262&lt;=95),"Moderado",IF(AND(J262&gt;=96,J262&lt;=100),"Fuerte")))</f>
        <v>Moderado</v>
      </c>
      <c r="K263" s="93" t="str">
        <f>IF(K262="Siempre","Fuerte",IF(K262="Algunas Veces","Moderado",IF(K262="No se ejecuta","Débil")))</f>
        <v>Fuerte</v>
      </c>
      <c r="L263" s="95" t="s">
        <v>118</v>
      </c>
      <c r="M263" s="478"/>
      <c r="N263" s="469"/>
      <c r="O263" s="469"/>
    </row>
    <row r="264" spans="1:15" s="14" customFormat="1" ht="18.75" customHeight="1" x14ac:dyDescent="0.25">
      <c r="A264" s="506"/>
      <c r="B264" s="518" t="e">
        <f>+'MAPA DE RIESGOS SECCIONALES'!#REF!</f>
        <v>#REF!</v>
      </c>
      <c r="C264" s="485" t="e">
        <f>IF('MAPA DE RIESGOS SECCIONALES'!#REF!="Preventivo","x"," ")</f>
        <v>#REF!</v>
      </c>
      <c r="D264" s="485" t="e">
        <f>IF('MAPA DE RIESGOS SECCIONALES'!#REF!="Detectivo","x"," ")</f>
        <v>#REF!</v>
      </c>
      <c r="E264" s="8">
        <f>IF(E265="Asignado",E$2,0)</f>
        <v>50</v>
      </c>
      <c r="F264" s="8">
        <f>IF(F265="Adecuado",F$2,0)</f>
        <v>40</v>
      </c>
      <c r="G264" s="8">
        <f>IF(G265="Oportuna",G$2,0)</f>
        <v>0</v>
      </c>
      <c r="H264" s="8">
        <f>IF(H265="Prevenir",H$2,10)</f>
        <v>0</v>
      </c>
      <c r="I264" s="8">
        <f>IF(I265="Confiable",I$2,0)</f>
        <v>0</v>
      </c>
      <c r="J264" s="84">
        <f>SUM(E264:I264)</f>
        <v>90</v>
      </c>
      <c r="K264" s="56" t="s">
        <v>115</v>
      </c>
      <c r="L264" s="8">
        <f>IF(L265="Fuerte",100,IF(L265="Moderado",50,IF(L265="Débil",0)))</f>
        <v>50</v>
      </c>
      <c r="M264" s="478"/>
      <c r="N264" s="469"/>
      <c r="O264" s="469"/>
    </row>
    <row r="265" spans="1:15" s="14" customFormat="1" ht="108.75" customHeight="1" x14ac:dyDescent="0.25">
      <c r="A265" s="506"/>
      <c r="B265" s="519"/>
      <c r="C265" s="486"/>
      <c r="D265" s="486"/>
      <c r="E265" s="39" t="s">
        <v>101</v>
      </c>
      <c r="F265" s="39" t="s">
        <v>102</v>
      </c>
      <c r="G265" s="39" t="s">
        <v>104</v>
      </c>
      <c r="H265" s="39" t="s">
        <v>106</v>
      </c>
      <c r="I265" s="39" t="s">
        <v>108</v>
      </c>
      <c r="J265" s="92" t="str">
        <f>IF(AND(J264&gt;=0,J264&lt;=84),"Débil",IF(AND(J264&gt;=85,J264&lt;=95),"Moderado",IF(AND(J264&gt;=96,J264&lt;=100),"Fuerte")))</f>
        <v>Moderado</v>
      </c>
      <c r="K265" s="93" t="str">
        <f>IF(K264="Siempre","Fuerte",IF(K264="Algunas Veces","Moderado",IF(K264="No se ejecuta","Débil")))</f>
        <v>Fuerte</v>
      </c>
      <c r="L265" s="95" t="s">
        <v>19</v>
      </c>
      <c r="M265" s="478"/>
      <c r="N265" s="469"/>
      <c r="O265" s="469"/>
    </row>
    <row r="266" spans="1:15" s="14" customFormat="1" ht="18.75" customHeight="1" x14ac:dyDescent="0.25">
      <c r="A266" s="506"/>
      <c r="B266" s="518" t="e">
        <f>+'MAPA DE RIESGOS SECCIONALES'!#REF!</f>
        <v>#REF!</v>
      </c>
      <c r="C266" s="485"/>
      <c r="D266" s="485"/>
      <c r="E266" s="8"/>
      <c r="F266" s="8"/>
      <c r="G266" s="8"/>
      <c r="H266" s="8"/>
      <c r="I266" s="8"/>
      <c r="J266" s="84"/>
      <c r="K266" s="56"/>
      <c r="L266" s="8"/>
      <c r="M266" s="478"/>
      <c r="N266" s="469"/>
      <c r="O266" s="469"/>
    </row>
    <row r="267" spans="1:15" s="14" customFormat="1" x14ac:dyDescent="0.25">
      <c r="A267" s="507"/>
      <c r="B267" s="519"/>
      <c r="C267" s="486"/>
      <c r="D267" s="486"/>
      <c r="E267" s="39"/>
      <c r="F267" s="39"/>
      <c r="G267" s="39"/>
      <c r="H267" s="39"/>
      <c r="I267" s="39"/>
      <c r="J267" s="92"/>
      <c r="K267" s="93"/>
      <c r="L267" s="95"/>
      <c r="M267" s="479"/>
      <c r="N267" s="470"/>
      <c r="O267" s="470"/>
    </row>
    <row r="268" spans="1:15" s="14" customFormat="1" x14ac:dyDescent="0.25">
      <c r="C268" s="91">
        <f>COUNTIF(C260:C267,"x")</f>
        <v>0</v>
      </c>
      <c r="D268" s="91">
        <f>COUNTIF(D260:D267,"x")</f>
        <v>0</v>
      </c>
      <c r="J268" s="54"/>
      <c r="L268" s="58">
        <f>AVERAGE(L260:L267)</f>
        <v>83.333333333333329</v>
      </c>
      <c r="M268" s="57" t="str">
        <f>IF(AND(L268&gt;=0,L268&lt;=49),"Débil",IF(AND(L268&gt;=50,L268&lt;=87.5),"Moderado",IF(AND(L268&gt;=87.6,L268&lt;=100),"Fuerte")))</f>
        <v>Moderado</v>
      </c>
      <c r="N268" s="38"/>
      <c r="O268" s="38"/>
    </row>
    <row r="269" spans="1:15" s="14" customFormat="1" x14ac:dyDescent="0.25">
      <c r="C269" s="35"/>
      <c r="D269" s="35"/>
    </row>
    <row r="270" spans="1:15" s="14" customFormat="1" x14ac:dyDescent="0.25">
      <c r="C270" s="35"/>
      <c r="D270" s="35"/>
    </row>
    <row r="271" spans="1:15" s="14" customFormat="1" x14ac:dyDescent="0.25">
      <c r="C271" s="35"/>
      <c r="D271" s="35"/>
    </row>
    <row r="272" spans="1:15" s="14" customFormat="1" ht="30" x14ac:dyDescent="0.25">
      <c r="A272" s="41" t="s">
        <v>1</v>
      </c>
      <c r="B272" s="487" t="s">
        <v>72</v>
      </c>
      <c r="C272" s="488"/>
      <c r="D272" s="489"/>
      <c r="E272" s="40">
        <v>15</v>
      </c>
      <c r="F272" s="40">
        <v>15</v>
      </c>
      <c r="G272" s="40">
        <v>15</v>
      </c>
      <c r="H272" s="40">
        <v>15</v>
      </c>
      <c r="I272" s="40">
        <v>15</v>
      </c>
      <c r="J272" s="40">
        <f>SUM(E272:I272)</f>
        <v>75</v>
      </c>
      <c r="K272" s="61" t="s">
        <v>125</v>
      </c>
      <c r="L272" s="61" t="s">
        <v>119</v>
      </c>
      <c r="M272" s="490" t="s">
        <v>70</v>
      </c>
      <c r="N272" s="471" t="s">
        <v>61</v>
      </c>
      <c r="O272" s="472"/>
    </row>
    <row r="273" spans="1:15" s="14" customFormat="1" ht="43.5" customHeight="1" x14ac:dyDescent="0.25">
      <c r="A273" s="505" t="e">
        <f>+'MAPA DE RIESGOS SECCIONALES'!#REF!</f>
        <v>#REF!</v>
      </c>
      <c r="B273" s="36" t="s">
        <v>71</v>
      </c>
      <c r="C273" s="499" t="s">
        <v>2</v>
      </c>
      <c r="D273" s="499" t="s">
        <v>3</v>
      </c>
      <c r="E273" s="493" t="s">
        <v>94</v>
      </c>
      <c r="F273" s="493" t="s">
        <v>95</v>
      </c>
      <c r="G273" s="493" t="s">
        <v>96</v>
      </c>
      <c r="H273" s="493" t="s">
        <v>97</v>
      </c>
      <c r="I273" s="493" t="s">
        <v>98</v>
      </c>
      <c r="J273" s="494" t="s">
        <v>121</v>
      </c>
      <c r="K273" s="473" t="s">
        <v>114</v>
      </c>
      <c r="L273" s="475" t="s">
        <v>120</v>
      </c>
      <c r="M273" s="491"/>
      <c r="N273" s="466" t="s">
        <v>2</v>
      </c>
      <c r="O273" s="466" t="s">
        <v>3</v>
      </c>
    </row>
    <row r="274" spans="1:15" s="14" customFormat="1" ht="35.25" customHeight="1" x14ac:dyDescent="0.25">
      <c r="A274" s="506"/>
      <c r="B274" s="37" t="s">
        <v>60</v>
      </c>
      <c r="C274" s="500"/>
      <c r="D274" s="500"/>
      <c r="E274" s="493"/>
      <c r="F274" s="493"/>
      <c r="G274" s="493"/>
      <c r="H274" s="493"/>
      <c r="I274" s="493"/>
      <c r="J274" s="494"/>
      <c r="K274" s="474"/>
      <c r="L274" s="476"/>
      <c r="M274" s="492"/>
      <c r="N274" s="467"/>
      <c r="O274" s="467"/>
    </row>
    <row r="275" spans="1:15" s="14" customFormat="1" ht="18.75" customHeight="1" x14ac:dyDescent="0.25">
      <c r="A275" s="506"/>
      <c r="B275" s="518" t="e">
        <f>+'MAPA DE RIESGOS SECCIONALES'!#REF!</f>
        <v>#REF!</v>
      </c>
      <c r="C275" s="485" t="e">
        <f>IF('MAPA DE RIESGOS SECCIONALES'!#REF!="Preventivo","x"," ")</f>
        <v>#REF!</v>
      </c>
      <c r="D275" s="485" t="e">
        <f>IF('MAPA DE RIESGOS SECCIONALES'!#REF!="Detectivo","x"," ")</f>
        <v>#REF!</v>
      </c>
      <c r="E275" s="8">
        <f>IF(E276="Asignado",E$2,0)</f>
        <v>50</v>
      </c>
      <c r="F275" s="8">
        <f>IF(F276="Adecuado",F$2,0)</f>
        <v>40</v>
      </c>
      <c r="G275" s="8">
        <f>IF(G276="Oportuna",G$2,0)</f>
        <v>0</v>
      </c>
      <c r="H275" s="8">
        <f>IF(H276="Prevenir",H$2,10)</f>
        <v>0</v>
      </c>
      <c r="I275" s="8">
        <f>IF(I276="Confiable",I$2,0)</f>
        <v>0</v>
      </c>
      <c r="J275" s="84">
        <f>SUM(E275:I275)</f>
        <v>90</v>
      </c>
      <c r="K275" s="56" t="s">
        <v>116</v>
      </c>
      <c r="L275" s="8">
        <f>IF(L276="Fuerte",100,IF(L276="Moderado",50,IF(L276="Débil",0)))</f>
        <v>50</v>
      </c>
      <c r="M275" s="477">
        <f>IF(M283="Fuerte",2,IF(M283="Moderado",1,IF(M283="Débil",0)))</f>
        <v>1</v>
      </c>
      <c r="N275" s="468">
        <f>IF((C283)&gt;=1,$M$275,0)</f>
        <v>0</v>
      </c>
      <c r="O275" s="468">
        <f>IF((D283)&gt;=1,$M$275,0)</f>
        <v>0</v>
      </c>
    </row>
    <row r="276" spans="1:15" s="14" customFormat="1" ht="181.5" customHeight="1" x14ac:dyDescent="0.25">
      <c r="A276" s="506"/>
      <c r="B276" s="519"/>
      <c r="C276" s="486"/>
      <c r="D276" s="486"/>
      <c r="E276" s="39" t="s">
        <v>101</v>
      </c>
      <c r="F276" s="39" t="s">
        <v>102</v>
      </c>
      <c r="G276" s="39" t="s">
        <v>104</v>
      </c>
      <c r="H276" s="39" t="s">
        <v>106</v>
      </c>
      <c r="I276" s="39" t="s">
        <v>107</v>
      </c>
      <c r="J276" s="92" t="str">
        <f>IF(AND(J275&gt;=0,J275&lt;=84),"Débil",IF(AND(J275&gt;=85,J275&lt;=95),"Moderado",IF(AND(J275&gt;=96,J275&lt;=100),"Fuerte")))</f>
        <v>Moderado</v>
      </c>
      <c r="K276" s="93" t="str">
        <f>IF(K275="Siempre","Fuerte",IF(K275="Algunas Veces","Moderado",IF(K275="No se ejecuta","Débil")))</f>
        <v>Moderado</v>
      </c>
      <c r="L276" s="95" t="s">
        <v>19</v>
      </c>
      <c r="M276" s="478"/>
      <c r="N276" s="469"/>
      <c r="O276" s="469"/>
    </row>
    <row r="277" spans="1:15" s="14" customFormat="1" ht="18.75" customHeight="1" x14ac:dyDescent="0.25">
      <c r="A277" s="506"/>
      <c r="B277" s="518" t="e">
        <f>+'MAPA DE RIESGOS SECCIONALES'!#REF!</f>
        <v>#REF!</v>
      </c>
      <c r="C277" s="485" t="e">
        <f>IF('MAPA DE RIESGOS SECCIONALES'!#REF!="Preventivo","x"," ")</f>
        <v>#REF!</v>
      </c>
      <c r="D277" s="485" t="e">
        <f>IF('MAPA DE RIESGOS SECCIONALES'!#REF!="Detectivo","x"," ")</f>
        <v>#REF!</v>
      </c>
      <c r="E277" s="8">
        <f>IF(E278="Asignado",E$2,0)</f>
        <v>50</v>
      </c>
      <c r="F277" s="8">
        <f>IF(F278="Adecuado",F$2,0)</f>
        <v>40</v>
      </c>
      <c r="G277" s="8">
        <f>IF(G278="Oportuna",G$2,0)</f>
        <v>0</v>
      </c>
      <c r="H277" s="8">
        <f>IF(H278="Prevenir",H$2,10)</f>
        <v>10</v>
      </c>
      <c r="I277" s="8">
        <f>IF(I278="Confiable",I$2,0)</f>
        <v>0</v>
      </c>
      <c r="J277" s="84">
        <f>SUM(E277:I277)</f>
        <v>100</v>
      </c>
      <c r="K277" s="56" t="s">
        <v>116</v>
      </c>
      <c r="L277" s="8">
        <f>IF(L278="Fuerte",100,IF(L278="Moderado",50,IF(L278="Débil",0)))</f>
        <v>50</v>
      </c>
      <c r="M277" s="478"/>
      <c r="N277" s="469"/>
      <c r="O277" s="469"/>
    </row>
    <row r="278" spans="1:15" s="14" customFormat="1" ht="135" customHeight="1" x14ac:dyDescent="0.25">
      <c r="A278" s="506"/>
      <c r="B278" s="519"/>
      <c r="C278" s="486"/>
      <c r="D278" s="486"/>
      <c r="E278" s="39" t="s">
        <v>101</v>
      </c>
      <c r="F278" s="39" t="s">
        <v>102</v>
      </c>
      <c r="G278" s="39" t="s">
        <v>104</v>
      </c>
      <c r="H278" s="39" t="s">
        <v>113</v>
      </c>
      <c r="I278" s="39" t="s">
        <v>107</v>
      </c>
      <c r="J278" s="92" t="str">
        <f>IF(AND(J277&gt;=0,J277&lt;=84),"Débil",IF(AND(J277&gt;=85,J277&lt;=95),"Moderado",IF(AND(J277&gt;=96,J277&lt;=100),"Fuerte")))</f>
        <v>Fuerte</v>
      </c>
      <c r="K278" s="93" t="str">
        <f>IF(K277="Siempre","Fuerte",IF(K277="Algunas Veces","Moderado",IF(K277="No se ejecuta","Débil")))</f>
        <v>Moderado</v>
      </c>
      <c r="L278" s="95" t="s">
        <v>19</v>
      </c>
      <c r="M278" s="478"/>
      <c r="N278" s="469"/>
      <c r="O278" s="469"/>
    </row>
    <row r="279" spans="1:15" s="14" customFormat="1" ht="22.5" customHeight="1" x14ac:dyDescent="0.25">
      <c r="A279" s="506"/>
      <c r="B279" s="518" t="e">
        <f>+'MAPA DE RIESGOS SECCIONALES'!#REF!</f>
        <v>#REF!</v>
      </c>
      <c r="C279" s="485" t="e">
        <f>IF('MAPA DE RIESGOS SECCIONALES'!#REF!="Preventivo","x"," ")</f>
        <v>#REF!</v>
      </c>
      <c r="D279" s="485" t="e">
        <f>IF('MAPA DE RIESGOS SECCIONALES'!#REF!="Detectivo","x"," ")</f>
        <v>#REF!</v>
      </c>
      <c r="E279" s="8">
        <f>IF(E280="Asignado",E$2,0)</f>
        <v>50</v>
      </c>
      <c r="F279" s="8">
        <f>IF(F280="Adecuado",F$2,0)</f>
        <v>40</v>
      </c>
      <c r="G279" s="8">
        <f>IF(G280="Oportuna",G$2,0)</f>
        <v>0</v>
      </c>
      <c r="H279" s="8">
        <f>IF(H280="Prevenir",H$2,10)</f>
        <v>0</v>
      </c>
      <c r="I279" s="8">
        <f>IF(I280="Confiable",I$2,0)</f>
        <v>0</v>
      </c>
      <c r="J279" s="84">
        <f>SUM(E279:I279)</f>
        <v>90</v>
      </c>
      <c r="K279" s="56" t="s">
        <v>116</v>
      </c>
      <c r="L279" s="8">
        <f>IF(L280="Fuerte",100,IF(L280="Moderado",50,IF(L280="Débil",0)))</f>
        <v>50</v>
      </c>
      <c r="M279" s="478"/>
      <c r="N279" s="469"/>
      <c r="O279" s="469"/>
    </row>
    <row r="280" spans="1:15" s="14" customFormat="1" ht="96.75" customHeight="1" x14ac:dyDescent="0.25">
      <c r="A280" s="506"/>
      <c r="B280" s="519"/>
      <c r="C280" s="486"/>
      <c r="D280" s="486"/>
      <c r="E280" s="39" t="s">
        <v>101</v>
      </c>
      <c r="F280" s="39" t="s">
        <v>102</v>
      </c>
      <c r="G280" s="39" t="s">
        <v>104</v>
      </c>
      <c r="H280" s="39" t="s">
        <v>106</v>
      </c>
      <c r="I280" s="39" t="s">
        <v>107</v>
      </c>
      <c r="J280" s="92" t="str">
        <f>IF(AND(J279&gt;=0,J279&lt;=84),"Débil",IF(AND(J279&gt;=85,J279&lt;=95),"Moderado",IF(AND(J279&gt;=96,J279&lt;=100),"Fuerte")))</f>
        <v>Moderado</v>
      </c>
      <c r="K280" s="93" t="str">
        <f>IF(K279="Siempre","Fuerte",IF(K279="Algunas Veces","Moderado",IF(K279="No se ejecuta","Débil")))</f>
        <v>Moderado</v>
      </c>
      <c r="L280" s="95" t="s">
        <v>19</v>
      </c>
      <c r="M280" s="478"/>
      <c r="N280" s="469"/>
      <c r="O280" s="469"/>
    </row>
    <row r="281" spans="1:15" s="14" customFormat="1" ht="18.75" customHeight="1" x14ac:dyDescent="0.25">
      <c r="A281" s="506"/>
      <c r="B281" s="518" t="e">
        <f>+'MAPA DE RIESGOS SECCIONALES'!#REF!</f>
        <v>#REF!</v>
      </c>
      <c r="C281" s="485" t="e">
        <f>IF('MAPA DE RIESGOS SECCIONALES'!#REF!="Preventivo","x"," ")</f>
        <v>#REF!</v>
      </c>
      <c r="D281" s="485" t="e">
        <f>IF('MAPA DE RIESGOS SECCIONALES'!#REF!="Detectivo","x"," ")</f>
        <v>#REF!</v>
      </c>
      <c r="E281" s="8"/>
      <c r="F281" s="8"/>
      <c r="G281" s="8"/>
      <c r="H281" s="8"/>
      <c r="I281" s="8"/>
      <c r="J281" s="84"/>
      <c r="K281" s="56"/>
      <c r="L281" s="8"/>
      <c r="M281" s="478"/>
      <c r="N281" s="469"/>
      <c r="O281" s="469"/>
    </row>
    <row r="282" spans="1:15" s="14" customFormat="1" x14ac:dyDescent="0.25">
      <c r="A282" s="507"/>
      <c r="B282" s="519"/>
      <c r="C282" s="486"/>
      <c r="D282" s="486"/>
      <c r="E282" s="39"/>
      <c r="F282" s="39"/>
      <c r="G282" s="39"/>
      <c r="H282" s="39"/>
      <c r="I282" s="39"/>
      <c r="J282" s="92"/>
      <c r="K282" s="93"/>
      <c r="L282" s="95"/>
      <c r="M282" s="479"/>
      <c r="N282" s="470"/>
      <c r="O282" s="470"/>
    </row>
    <row r="283" spans="1:15" s="14" customFormat="1" x14ac:dyDescent="0.25">
      <c r="C283" s="91">
        <f>COUNTIF(C275:C282,"x")</f>
        <v>0</v>
      </c>
      <c r="D283" s="91">
        <f>COUNTIF(D275:D282,"x")</f>
        <v>0</v>
      </c>
      <c r="J283" s="54"/>
      <c r="L283" s="58">
        <f>AVERAGE(L275:L282)</f>
        <v>50</v>
      </c>
      <c r="M283" s="57" t="str">
        <f>IF(AND(L283&gt;=0,L283&lt;=49),"Débil",IF(AND(L283&gt;=50,L283&lt;=87.5),"Moderado",IF(AND(L283&gt;=87.6,L283&lt;=100),"Fuerte")))</f>
        <v>Moderado</v>
      </c>
      <c r="N283" s="38"/>
      <c r="O283" s="38"/>
    </row>
    <row r="284" spans="1:15" s="14" customFormat="1" x14ac:dyDescent="0.25">
      <c r="C284" s="35"/>
      <c r="D284" s="35"/>
    </row>
    <row r="285" spans="1:15" s="14" customFormat="1" x14ac:dyDescent="0.25">
      <c r="C285" s="35"/>
      <c r="D285" s="35"/>
    </row>
    <row r="286" spans="1:15" s="14" customFormat="1" x14ac:dyDescent="0.25">
      <c r="C286" s="35"/>
      <c r="D286" s="35"/>
    </row>
    <row r="287" spans="1:15" s="14" customFormat="1" ht="30" x14ac:dyDescent="0.25">
      <c r="A287" s="41" t="s">
        <v>1</v>
      </c>
      <c r="B287" s="487" t="s">
        <v>72</v>
      </c>
      <c r="C287" s="488"/>
      <c r="D287" s="489"/>
      <c r="E287" s="40">
        <v>15</v>
      </c>
      <c r="F287" s="40">
        <v>15</v>
      </c>
      <c r="G287" s="40">
        <v>15</v>
      </c>
      <c r="H287" s="40">
        <v>15</v>
      </c>
      <c r="I287" s="40">
        <v>15</v>
      </c>
      <c r="J287" s="40">
        <f>SUM(E287:I287)</f>
        <v>75</v>
      </c>
      <c r="K287" s="61" t="s">
        <v>125</v>
      </c>
      <c r="L287" s="61" t="s">
        <v>119</v>
      </c>
      <c r="M287" s="490" t="s">
        <v>70</v>
      </c>
      <c r="N287" s="471" t="s">
        <v>61</v>
      </c>
      <c r="O287" s="472"/>
    </row>
    <row r="288" spans="1:15" s="14" customFormat="1" ht="43.5" customHeight="1" x14ac:dyDescent="0.25">
      <c r="A288" s="505" t="e">
        <f>+'MAPA DE RIESGOS SECCIONALES'!#REF!</f>
        <v>#REF!</v>
      </c>
      <c r="B288" s="36" t="s">
        <v>71</v>
      </c>
      <c r="C288" s="499" t="s">
        <v>2</v>
      </c>
      <c r="D288" s="499" t="s">
        <v>3</v>
      </c>
      <c r="E288" s="493" t="s">
        <v>94</v>
      </c>
      <c r="F288" s="493" t="s">
        <v>95</v>
      </c>
      <c r="G288" s="493" t="s">
        <v>96</v>
      </c>
      <c r="H288" s="493" t="s">
        <v>97</v>
      </c>
      <c r="I288" s="493" t="s">
        <v>98</v>
      </c>
      <c r="J288" s="494" t="s">
        <v>121</v>
      </c>
      <c r="K288" s="473" t="s">
        <v>114</v>
      </c>
      <c r="L288" s="475" t="s">
        <v>120</v>
      </c>
      <c r="M288" s="491"/>
      <c r="N288" s="466" t="s">
        <v>2</v>
      </c>
      <c r="O288" s="466" t="s">
        <v>3</v>
      </c>
    </row>
    <row r="289" spans="1:15" s="14" customFormat="1" ht="35.25" customHeight="1" x14ac:dyDescent="0.25">
      <c r="A289" s="506"/>
      <c r="B289" s="37" t="s">
        <v>60</v>
      </c>
      <c r="C289" s="500"/>
      <c r="D289" s="500"/>
      <c r="E289" s="493"/>
      <c r="F289" s="493"/>
      <c r="G289" s="493"/>
      <c r="H289" s="493"/>
      <c r="I289" s="493"/>
      <c r="J289" s="494"/>
      <c r="K289" s="474"/>
      <c r="L289" s="476"/>
      <c r="M289" s="492"/>
      <c r="N289" s="467"/>
      <c r="O289" s="467"/>
    </row>
    <row r="290" spans="1:15" s="14" customFormat="1" ht="16.5" customHeight="1" x14ac:dyDescent="0.25">
      <c r="A290" s="506"/>
      <c r="B290" s="518" t="e">
        <f>+'MAPA DE RIESGOS SECCIONALES'!#REF!</f>
        <v>#REF!</v>
      </c>
      <c r="C290" s="485" t="e">
        <f>IF('MAPA DE RIESGOS SECCIONALES'!#REF!="Preventivo","x"," ")</f>
        <v>#REF!</v>
      </c>
      <c r="D290" s="485" t="e">
        <f>IF('MAPA DE RIESGOS SECCIONALES'!#REF!="Detectivo","x"," ")</f>
        <v>#REF!</v>
      </c>
      <c r="E290" s="8">
        <f>IF(E291="Asignado",E$2,0)</f>
        <v>50</v>
      </c>
      <c r="F290" s="8">
        <f>IF(F291="Adecuado",F$2,0)</f>
        <v>40</v>
      </c>
      <c r="G290" s="8">
        <f>IF(G291="Oportuna",G$2,0)</f>
        <v>0</v>
      </c>
      <c r="H290" s="8">
        <f>IF(H291="Prevenir",H$2,10)</f>
        <v>10</v>
      </c>
      <c r="I290" s="8">
        <f>IF(I291="Confiable",I$2,0)</f>
        <v>0</v>
      </c>
      <c r="J290" s="84">
        <f>SUM(E290:I290)</f>
        <v>100</v>
      </c>
      <c r="K290" s="56" t="s">
        <v>116</v>
      </c>
      <c r="L290" s="8">
        <f>IF(L291="Fuerte",100,IF(L291="Moderado",50,IF(L291="Débil",0)))</f>
        <v>50</v>
      </c>
      <c r="M290" s="477">
        <f>IF(M298="Fuerte",2,IF(M298="Moderado",1,IF(M298="Débil",0)))</f>
        <v>1</v>
      </c>
      <c r="N290" s="468">
        <f>IF((C298)&gt;=1,$M$290,0)</f>
        <v>0</v>
      </c>
      <c r="O290" s="468">
        <f>IF((D298)&gt;=1,$M$290,0)</f>
        <v>0</v>
      </c>
    </row>
    <row r="291" spans="1:15" s="14" customFormat="1" ht="137.25" customHeight="1" x14ac:dyDescent="0.25">
      <c r="A291" s="506"/>
      <c r="B291" s="519"/>
      <c r="C291" s="486"/>
      <c r="D291" s="486"/>
      <c r="E291" s="39" t="s">
        <v>101</v>
      </c>
      <c r="F291" s="39" t="s">
        <v>102</v>
      </c>
      <c r="G291" s="39" t="s">
        <v>104</v>
      </c>
      <c r="H291" s="39" t="s">
        <v>113</v>
      </c>
      <c r="I291" s="39" t="s">
        <v>107</v>
      </c>
      <c r="J291" s="92" t="str">
        <f>IF(AND(J290&gt;=0,J290&lt;=84),"Débil",IF(AND(J290&gt;=85,J290&lt;=95),"Moderado",IF(AND(J290&gt;=96,J290&lt;=100),"Fuerte")))</f>
        <v>Fuerte</v>
      </c>
      <c r="K291" s="93" t="str">
        <f>IF(K290="Siempre","Fuerte",IF(K290="Algunas Veces","Moderado",IF(K290="No se ejecuta","Débil")))</f>
        <v>Moderado</v>
      </c>
      <c r="L291" s="95" t="s">
        <v>19</v>
      </c>
      <c r="M291" s="478"/>
      <c r="N291" s="469"/>
      <c r="O291" s="469"/>
    </row>
    <row r="292" spans="1:15" s="14" customFormat="1" ht="18.75" customHeight="1" x14ac:dyDescent="0.25">
      <c r="A292" s="506"/>
      <c r="B292" s="518" t="e">
        <f>+'MAPA DE RIESGOS SECCIONALES'!#REF!</f>
        <v>#REF!</v>
      </c>
      <c r="C292" s="485" t="e">
        <f>IF('MAPA DE RIESGOS SECCIONALES'!#REF!="Preventivo","x"," ")</f>
        <v>#REF!</v>
      </c>
      <c r="D292" s="485" t="e">
        <f>IF('MAPA DE RIESGOS SECCIONALES'!#REF!="Detectivo","x"," ")</f>
        <v>#REF!</v>
      </c>
      <c r="E292" s="8">
        <f>IF(E293="Asignado",E$2,0)</f>
        <v>50</v>
      </c>
      <c r="F292" s="8">
        <f>IF(F293="Adecuado",F$2,0)</f>
        <v>40</v>
      </c>
      <c r="G292" s="8">
        <f>IF(G293="Oportuna",G$2,0)</f>
        <v>0</v>
      </c>
      <c r="H292" s="8">
        <f>IF(H293="Prevenir",H$2,10)</f>
        <v>0</v>
      </c>
      <c r="I292" s="8">
        <f>IF(I293="Confiable",I$2,0)</f>
        <v>0</v>
      </c>
      <c r="J292" s="84">
        <f>SUM(E292:I292)</f>
        <v>90</v>
      </c>
      <c r="K292" s="56" t="s">
        <v>115</v>
      </c>
      <c r="L292" s="8">
        <f>IF(L293="Fuerte",100,IF(L293="Moderado",50,IF(L293="Débil",0)))</f>
        <v>100</v>
      </c>
      <c r="M292" s="478"/>
      <c r="N292" s="469"/>
      <c r="O292" s="469"/>
    </row>
    <row r="293" spans="1:15" s="14" customFormat="1" ht="191.25" customHeight="1" x14ac:dyDescent="0.25">
      <c r="A293" s="506"/>
      <c r="B293" s="519"/>
      <c r="C293" s="486"/>
      <c r="D293" s="486"/>
      <c r="E293" s="39" t="s">
        <v>101</v>
      </c>
      <c r="F293" s="39" t="s">
        <v>102</v>
      </c>
      <c r="G293" s="39" t="s">
        <v>104</v>
      </c>
      <c r="H293" s="39" t="s">
        <v>106</v>
      </c>
      <c r="I293" s="39" t="s">
        <v>107</v>
      </c>
      <c r="J293" s="92" t="str">
        <f>IF(AND(J292&gt;=0,J292&lt;=84),"Débil",IF(AND(J292&gt;=85,J292&lt;=95),"Moderado",IF(AND(J292&gt;=96,J292&lt;=100),"Fuerte")))</f>
        <v>Moderado</v>
      </c>
      <c r="K293" s="93" t="str">
        <f>IF(K292="Siempre","Fuerte",IF(K292="Algunas Veces","Moderado",IF(K292="No se ejecuta","Débil")))</f>
        <v>Fuerte</v>
      </c>
      <c r="L293" s="95" t="s">
        <v>118</v>
      </c>
      <c r="M293" s="478"/>
      <c r="N293" s="469"/>
      <c r="O293" s="469"/>
    </row>
    <row r="294" spans="1:15" s="14" customFormat="1" ht="18.75" customHeight="1" x14ac:dyDescent="0.25">
      <c r="A294" s="506"/>
      <c r="B294" s="518" t="e">
        <f>+'MAPA DE RIESGOS SECCIONALES'!#REF!</f>
        <v>#REF!</v>
      </c>
      <c r="C294" s="485" t="e">
        <f>IF('MAPA DE RIESGOS SECCIONALES'!#REF!="Preventivo","x"," ")</f>
        <v>#REF!</v>
      </c>
      <c r="D294" s="485" t="e">
        <f>IF('MAPA DE RIESGOS SECCIONALES'!#REF!="Detectivo","x"," ")</f>
        <v>#REF!</v>
      </c>
      <c r="E294" s="8">
        <f>IF(E295="Asignado",E$2,0)</f>
        <v>50</v>
      </c>
      <c r="F294" s="8">
        <f>IF(F295="Adecuado",F$2,0)</f>
        <v>40</v>
      </c>
      <c r="G294" s="8">
        <f>IF(G295="Oportuna",G$2,0)</f>
        <v>0</v>
      </c>
      <c r="H294" s="8">
        <f>IF(H295="Prevenir",H$2,10)</f>
        <v>0</v>
      </c>
      <c r="I294" s="8">
        <f>IF(I295="Confiable",I$2,0)</f>
        <v>0</v>
      </c>
      <c r="J294" s="84">
        <f>SUM(E294:I294)</f>
        <v>90</v>
      </c>
      <c r="K294" s="56" t="s">
        <v>116</v>
      </c>
      <c r="L294" s="8">
        <f>IF(L295="Fuerte",100,IF(L295="Moderado",50,IF(L295="Débil",0)))</f>
        <v>0</v>
      </c>
      <c r="M294" s="478"/>
      <c r="N294" s="469"/>
      <c r="O294" s="469"/>
    </row>
    <row r="295" spans="1:15" s="14" customFormat="1" ht="168" customHeight="1" x14ac:dyDescent="0.25">
      <c r="A295" s="506"/>
      <c r="B295" s="519"/>
      <c r="C295" s="486"/>
      <c r="D295" s="486"/>
      <c r="E295" s="39" t="s">
        <v>101</v>
      </c>
      <c r="F295" s="39" t="s">
        <v>102</v>
      </c>
      <c r="G295" s="39" t="s">
        <v>104</v>
      </c>
      <c r="H295" s="39" t="s">
        <v>106</v>
      </c>
      <c r="I295" s="39" t="s">
        <v>107</v>
      </c>
      <c r="J295" s="92" t="str">
        <f>IF(AND(J294&gt;=0,J294&lt;=84),"Débil",IF(AND(J294&gt;=85,J294&lt;=95),"Moderado",IF(AND(J294&gt;=96,J294&lt;=100),"Fuerte")))</f>
        <v>Moderado</v>
      </c>
      <c r="K295" s="93" t="str">
        <f>IF(K294="Siempre","Fuerte",IF(K294="Algunas Veces","Moderado",IF(K294="No se ejecuta","Débil")))</f>
        <v>Moderado</v>
      </c>
      <c r="L295" s="95" t="s">
        <v>117</v>
      </c>
      <c r="M295" s="478"/>
      <c r="N295" s="469"/>
      <c r="O295" s="469"/>
    </row>
    <row r="296" spans="1:15" s="14" customFormat="1" ht="18.75" customHeight="1" x14ac:dyDescent="0.25">
      <c r="A296" s="506"/>
      <c r="B296" s="518" t="e">
        <f>+'MAPA DE RIESGOS SECCIONALES'!#REF!</f>
        <v>#REF!</v>
      </c>
      <c r="C296" s="485" t="e">
        <f>IF('MAPA DE RIESGOS SECCIONALES'!#REF!="Preventivo","x"," ")</f>
        <v>#REF!</v>
      </c>
      <c r="D296" s="485" t="e">
        <f>IF('MAPA DE RIESGOS SECCIONALES'!#REF!="Detectivo","x"," ")</f>
        <v>#REF!</v>
      </c>
      <c r="E296" s="8"/>
      <c r="F296" s="8"/>
      <c r="G296" s="8"/>
      <c r="H296" s="8"/>
      <c r="I296" s="8"/>
      <c r="J296" s="84"/>
      <c r="K296" s="56"/>
      <c r="L296" s="8"/>
      <c r="M296" s="478"/>
      <c r="N296" s="469"/>
      <c r="O296" s="469"/>
    </row>
    <row r="297" spans="1:15" s="14" customFormat="1" x14ac:dyDescent="0.25">
      <c r="A297" s="507"/>
      <c r="B297" s="519"/>
      <c r="C297" s="486"/>
      <c r="D297" s="486"/>
      <c r="E297" s="39"/>
      <c r="F297" s="39"/>
      <c r="G297" s="39"/>
      <c r="H297" s="39"/>
      <c r="I297" s="39"/>
      <c r="J297" s="92"/>
      <c r="K297" s="93"/>
      <c r="L297" s="95"/>
      <c r="M297" s="479"/>
      <c r="N297" s="470"/>
      <c r="O297" s="470"/>
    </row>
    <row r="298" spans="1:15" s="14" customFormat="1" x14ac:dyDescent="0.25">
      <c r="C298" s="91">
        <f>COUNTIF(C290:C297,"x")</f>
        <v>0</v>
      </c>
      <c r="D298" s="91">
        <f>COUNTIF(D290:D297,"x")</f>
        <v>0</v>
      </c>
      <c r="J298" s="54"/>
      <c r="L298" s="58">
        <f>AVERAGE(L290:L297)</f>
        <v>50</v>
      </c>
      <c r="M298" s="57" t="str">
        <f>IF(AND(L298&gt;=0,L298&lt;=49),"Débil",IF(AND(L298&gt;=50,L298&lt;=87.5),"Moderado",IF(AND(L298&gt;=87.6,L298&lt;=100),"Fuerte")))</f>
        <v>Moderado</v>
      </c>
      <c r="N298" s="38"/>
      <c r="O298" s="38"/>
    </row>
    <row r="299" spans="1:15" s="14" customFormat="1" x14ac:dyDescent="0.25">
      <c r="C299" s="35"/>
      <c r="D299" s="35"/>
    </row>
    <row r="300" spans="1:15" s="14" customFormat="1" x14ac:dyDescent="0.25">
      <c r="C300" s="35"/>
      <c r="D300" s="35"/>
    </row>
    <row r="301" spans="1:15" s="14" customFormat="1" x14ac:dyDescent="0.25">
      <c r="C301" s="35"/>
      <c r="D301" s="35"/>
    </row>
    <row r="302" spans="1:15" s="14" customFormat="1" ht="30" x14ac:dyDescent="0.25">
      <c r="A302" s="41" t="s">
        <v>1</v>
      </c>
      <c r="B302" s="487" t="s">
        <v>72</v>
      </c>
      <c r="C302" s="488"/>
      <c r="D302" s="489"/>
      <c r="E302" s="40">
        <v>15</v>
      </c>
      <c r="F302" s="40">
        <v>15</v>
      </c>
      <c r="G302" s="40">
        <v>15</v>
      </c>
      <c r="H302" s="40">
        <v>15</v>
      </c>
      <c r="I302" s="40">
        <v>15</v>
      </c>
      <c r="J302" s="40">
        <f>SUM(E302:I302)</f>
        <v>75</v>
      </c>
      <c r="K302" s="61" t="s">
        <v>125</v>
      </c>
      <c r="L302" s="61" t="s">
        <v>119</v>
      </c>
      <c r="M302" s="490" t="s">
        <v>70</v>
      </c>
      <c r="N302" s="471" t="s">
        <v>61</v>
      </c>
      <c r="O302" s="472"/>
    </row>
    <row r="303" spans="1:15" s="14" customFormat="1" ht="43.5" customHeight="1" x14ac:dyDescent="0.25">
      <c r="A303" s="505" t="e">
        <f>+'MAPA DE RIESGOS SECCIONALES'!#REF!</f>
        <v>#REF!</v>
      </c>
      <c r="B303" s="36" t="s">
        <v>71</v>
      </c>
      <c r="C303" s="499" t="s">
        <v>2</v>
      </c>
      <c r="D303" s="499" t="s">
        <v>3</v>
      </c>
      <c r="E303" s="493" t="s">
        <v>94</v>
      </c>
      <c r="F303" s="493" t="s">
        <v>95</v>
      </c>
      <c r="G303" s="493" t="s">
        <v>96</v>
      </c>
      <c r="H303" s="493" t="s">
        <v>97</v>
      </c>
      <c r="I303" s="493" t="s">
        <v>98</v>
      </c>
      <c r="J303" s="494" t="s">
        <v>121</v>
      </c>
      <c r="K303" s="473" t="s">
        <v>114</v>
      </c>
      <c r="L303" s="475" t="s">
        <v>120</v>
      </c>
      <c r="M303" s="491"/>
      <c r="N303" s="466" t="s">
        <v>2</v>
      </c>
      <c r="O303" s="466" t="s">
        <v>3</v>
      </c>
    </row>
    <row r="304" spans="1:15" s="14" customFormat="1" ht="35.25" customHeight="1" x14ac:dyDescent="0.25">
      <c r="A304" s="506"/>
      <c r="B304" s="37" t="s">
        <v>60</v>
      </c>
      <c r="C304" s="500"/>
      <c r="D304" s="500"/>
      <c r="E304" s="493"/>
      <c r="F304" s="493"/>
      <c r="G304" s="493"/>
      <c r="H304" s="493"/>
      <c r="I304" s="493"/>
      <c r="J304" s="494"/>
      <c r="K304" s="474"/>
      <c r="L304" s="476"/>
      <c r="M304" s="492"/>
      <c r="N304" s="467"/>
      <c r="O304" s="467"/>
    </row>
    <row r="305" spans="1:15" s="14" customFormat="1" ht="18.75" customHeight="1" x14ac:dyDescent="0.25">
      <c r="A305" s="506"/>
      <c r="B305" s="518" t="e">
        <f>+'MAPA DE RIESGOS SECCIONALES'!#REF!</f>
        <v>#REF!</v>
      </c>
      <c r="C305" s="485" t="e">
        <f>IF('MAPA DE RIESGOS SECCIONALES'!#REF!="Preventivo","x"," ")</f>
        <v>#REF!</v>
      </c>
      <c r="D305" s="485" t="e">
        <f>IF('MAPA DE RIESGOS SECCIONALES'!#REF!="Detectivo","x"," ")</f>
        <v>#REF!</v>
      </c>
      <c r="E305" s="8">
        <f>IF(E306="Asignado",E$2,0)</f>
        <v>50</v>
      </c>
      <c r="F305" s="8">
        <f>IF(F306="Adecuado",F$2,0)</f>
        <v>40</v>
      </c>
      <c r="G305" s="8">
        <f>IF(G306="Oportuna",G$2,0)</f>
        <v>0</v>
      </c>
      <c r="H305" s="8">
        <f>IF(H306="Prevenir",H$2,10)</f>
        <v>0</v>
      </c>
      <c r="I305" s="8">
        <f>IF(I306="Confiable",I$2,0)</f>
        <v>0</v>
      </c>
      <c r="J305" s="84">
        <f>SUM(E305:I305)</f>
        <v>90</v>
      </c>
      <c r="K305" s="56" t="s">
        <v>115</v>
      </c>
      <c r="L305" s="8">
        <f>IF(L306="Fuerte",100,IF(L306="Moderado",50,IF(L306="Débil",0)))</f>
        <v>100</v>
      </c>
      <c r="M305" s="477">
        <f>IF(M313="Fuerte",2,IF(M313="Moderado",1,IF(M313="Débil",0)))</f>
        <v>1</v>
      </c>
      <c r="N305" s="468">
        <f>IF((C313)&gt;=1,$M$305,0)</f>
        <v>0</v>
      </c>
      <c r="O305" s="468">
        <f>IF((D313)&gt;=1,$M$305,0)</f>
        <v>0</v>
      </c>
    </row>
    <row r="306" spans="1:15" s="14" customFormat="1" ht="114" customHeight="1" x14ac:dyDescent="0.25">
      <c r="A306" s="506"/>
      <c r="B306" s="519"/>
      <c r="C306" s="486"/>
      <c r="D306" s="486"/>
      <c r="E306" s="39" t="s">
        <v>101</v>
      </c>
      <c r="F306" s="39" t="s">
        <v>102</v>
      </c>
      <c r="G306" s="39" t="s">
        <v>104</v>
      </c>
      <c r="H306" s="39" t="s">
        <v>106</v>
      </c>
      <c r="I306" s="39" t="s">
        <v>107</v>
      </c>
      <c r="J306" s="92" t="str">
        <f>IF(AND(J305&gt;=0,J305&lt;=84),"Débil",IF(AND(J305&gt;=85,J305&lt;=95),"Moderado",IF(AND(J305&gt;=96,J305&lt;=100),"Fuerte")))</f>
        <v>Moderado</v>
      </c>
      <c r="K306" s="93" t="str">
        <f>IF(K305="Siempre","Fuerte",IF(K305="Algunas Veces","Moderado",IF(K305="No se ejecuta","Débil")))</f>
        <v>Fuerte</v>
      </c>
      <c r="L306" s="95" t="s">
        <v>118</v>
      </c>
      <c r="M306" s="478"/>
      <c r="N306" s="469"/>
      <c r="O306" s="469"/>
    </row>
    <row r="307" spans="1:15" s="14" customFormat="1" ht="18.75" customHeight="1" x14ac:dyDescent="0.25">
      <c r="A307" s="506"/>
      <c r="B307" s="518" t="e">
        <f>+'MAPA DE RIESGOS SECCIONALES'!#REF!</f>
        <v>#REF!</v>
      </c>
      <c r="C307" s="485" t="e">
        <f>IF('MAPA DE RIESGOS SECCIONALES'!#REF!="Preventivo","x"," ")</f>
        <v>#REF!</v>
      </c>
      <c r="D307" s="485" t="e">
        <f>IF('MAPA DE RIESGOS SECCIONALES'!#REF!="Detectivo","x"," ")</f>
        <v>#REF!</v>
      </c>
      <c r="E307" s="8">
        <f>IF(E308="Asignado",E$2,0)</f>
        <v>50</v>
      </c>
      <c r="F307" s="8">
        <f>IF(F308="Adecuado",F$2,0)</f>
        <v>40</v>
      </c>
      <c r="G307" s="8">
        <f>IF(G308="Oportuna",G$2,0)</f>
        <v>0</v>
      </c>
      <c r="H307" s="8">
        <f>IF(H308="Prevenir",H$2,10)</f>
        <v>0</v>
      </c>
      <c r="I307" s="8">
        <f>IF(I308="Confiable",I$2,0)</f>
        <v>0</v>
      </c>
      <c r="J307" s="84">
        <f>SUM(E307:I307)</f>
        <v>90</v>
      </c>
      <c r="K307" s="56" t="s">
        <v>116</v>
      </c>
      <c r="L307" s="8">
        <f>IF(L308="Fuerte",100,IF(L308="Moderado",50,IF(L308="Débil",0)))</f>
        <v>0</v>
      </c>
      <c r="M307" s="478"/>
      <c r="N307" s="469"/>
      <c r="O307" s="469"/>
    </row>
    <row r="308" spans="1:15" s="14" customFormat="1" ht="156.75" customHeight="1" x14ac:dyDescent="0.25">
      <c r="A308" s="506"/>
      <c r="B308" s="519"/>
      <c r="C308" s="486"/>
      <c r="D308" s="486"/>
      <c r="E308" s="39" t="s">
        <v>101</v>
      </c>
      <c r="F308" s="39" t="s">
        <v>102</v>
      </c>
      <c r="G308" s="39" t="s">
        <v>104</v>
      </c>
      <c r="H308" s="39" t="s">
        <v>106</v>
      </c>
      <c r="I308" s="39" t="s">
        <v>108</v>
      </c>
      <c r="J308" s="92" t="str">
        <f>IF(AND(J307&gt;=0,J307&lt;=84),"Débil",IF(AND(J307&gt;=85,J307&lt;=95),"Moderado",IF(AND(J307&gt;=96,J307&lt;=100),"Fuerte")))</f>
        <v>Moderado</v>
      </c>
      <c r="K308" s="93" t="str">
        <f>IF(K307="Siempre","Fuerte",IF(K307="Algunas Veces","Moderado",IF(K307="No se ejecuta","Débil")))</f>
        <v>Moderado</v>
      </c>
      <c r="L308" s="95" t="s">
        <v>117</v>
      </c>
      <c r="M308" s="478"/>
      <c r="N308" s="469"/>
      <c r="O308" s="469"/>
    </row>
    <row r="309" spans="1:15" s="14" customFormat="1" ht="18.75" customHeight="1" x14ac:dyDescent="0.25">
      <c r="A309" s="506"/>
      <c r="B309" s="518" t="e">
        <f>+'MAPA DE RIESGOS SECCIONALES'!#REF!</f>
        <v>#REF!</v>
      </c>
      <c r="C309" s="485" t="e">
        <f>IF('MAPA DE RIESGOS SECCIONALES'!#REF!="Preventivo","x"," ")</f>
        <v>#REF!</v>
      </c>
      <c r="D309" s="485" t="e">
        <f>IF('MAPA DE RIESGOS SECCIONALES'!#REF!="Detectivo","x"," ")</f>
        <v>#REF!</v>
      </c>
      <c r="E309" s="8"/>
      <c r="F309" s="8"/>
      <c r="G309" s="8"/>
      <c r="H309" s="8"/>
      <c r="I309" s="8"/>
      <c r="J309" s="84"/>
      <c r="K309" s="56"/>
      <c r="L309" s="8"/>
      <c r="M309" s="478"/>
      <c r="N309" s="469"/>
      <c r="O309" s="469"/>
    </row>
    <row r="310" spans="1:15" s="14" customFormat="1" x14ac:dyDescent="0.25">
      <c r="A310" s="506"/>
      <c r="B310" s="519"/>
      <c r="C310" s="486"/>
      <c r="D310" s="486"/>
      <c r="E310" s="39"/>
      <c r="F310" s="39"/>
      <c r="G310" s="39"/>
      <c r="H310" s="39"/>
      <c r="I310" s="39"/>
      <c r="J310" s="92"/>
      <c r="K310" s="93"/>
      <c r="L310" s="95"/>
      <c r="M310" s="478"/>
      <c r="N310" s="469"/>
      <c r="O310" s="469"/>
    </row>
    <row r="311" spans="1:15" s="14" customFormat="1" ht="18.75" customHeight="1" x14ac:dyDescent="0.25">
      <c r="A311" s="506"/>
      <c r="B311" s="518" t="e">
        <f>+'MAPA DE RIESGOS SECCIONALES'!#REF!</f>
        <v>#REF!</v>
      </c>
      <c r="C311" s="485" t="e">
        <f>IF('MAPA DE RIESGOS SECCIONALES'!#REF!="Preventivo","x"," ")</f>
        <v>#REF!</v>
      </c>
      <c r="D311" s="485" t="e">
        <f>IF('MAPA DE RIESGOS SECCIONALES'!#REF!="Detectivo","x"," ")</f>
        <v>#REF!</v>
      </c>
      <c r="E311" s="8"/>
      <c r="F311" s="8"/>
      <c r="G311" s="8"/>
      <c r="H311" s="8"/>
      <c r="I311" s="8"/>
      <c r="J311" s="84"/>
      <c r="K311" s="56"/>
      <c r="L311" s="8"/>
      <c r="M311" s="478"/>
      <c r="N311" s="469"/>
      <c r="O311" s="469"/>
    </row>
    <row r="312" spans="1:15" s="14" customFormat="1" x14ac:dyDescent="0.25">
      <c r="A312" s="507"/>
      <c r="B312" s="519"/>
      <c r="C312" s="486"/>
      <c r="D312" s="486"/>
      <c r="E312" s="39"/>
      <c r="F312" s="39"/>
      <c r="G312" s="39"/>
      <c r="H312" s="39"/>
      <c r="I312" s="39"/>
      <c r="J312" s="92"/>
      <c r="K312" s="93"/>
      <c r="L312" s="95"/>
      <c r="M312" s="479"/>
      <c r="N312" s="470"/>
      <c r="O312" s="470"/>
    </row>
    <row r="313" spans="1:15" s="14" customFormat="1" x14ac:dyDescent="0.25">
      <c r="C313" s="91">
        <f>COUNTIF(C305:C312,"x")</f>
        <v>0</v>
      </c>
      <c r="D313" s="91">
        <f>COUNTIF(D305:D312,"x")</f>
        <v>0</v>
      </c>
      <c r="J313" s="54"/>
      <c r="L313" s="58">
        <f>AVERAGE(L305:L312)</f>
        <v>50</v>
      </c>
      <c r="M313" s="57" t="str">
        <f>IF(AND(L313&gt;=0,L313&lt;=49),"Débil",IF(AND(L313&gt;=50,L313&lt;=87.5),"Moderado",IF(AND(L313&gt;=87.6,L313&lt;=100),"Fuerte")))</f>
        <v>Moderado</v>
      </c>
      <c r="N313" s="38"/>
      <c r="O313" s="38"/>
    </row>
    <row r="314" spans="1:15" s="14" customFormat="1" x14ac:dyDescent="0.25">
      <c r="C314" s="35"/>
      <c r="D314" s="35"/>
    </row>
    <row r="315" spans="1:15" s="14" customFormat="1" x14ac:dyDescent="0.25">
      <c r="C315" s="35"/>
      <c r="D315" s="35"/>
    </row>
    <row r="316" spans="1:15" s="14" customFormat="1" x14ac:dyDescent="0.25">
      <c r="C316" s="35"/>
      <c r="D316" s="35"/>
    </row>
    <row r="317" spans="1:15" s="14" customFormat="1" ht="30" x14ac:dyDescent="0.25">
      <c r="A317" s="41" t="s">
        <v>1</v>
      </c>
      <c r="B317" s="487" t="s">
        <v>72</v>
      </c>
      <c r="C317" s="488"/>
      <c r="D317" s="489"/>
      <c r="E317" s="40">
        <v>15</v>
      </c>
      <c r="F317" s="40">
        <v>15</v>
      </c>
      <c r="G317" s="40">
        <v>15</v>
      </c>
      <c r="H317" s="40">
        <v>15</v>
      </c>
      <c r="I317" s="40">
        <v>15</v>
      </c>
      <c r="J317" s="40">
        <f>SUM(E317:I317)</f>
        <v>75</v>
      </c>
      <c r="K317" s="61" t="s">
        <v>125</v>
      </c>
      <c r="L317" s="61" t="s">
        <v>119</v>
      </c>
      <c r="M317" s="490" t="s">
        <v>70</v>
      </c>
      <c r="N317" s="471" t="s">
        <v>61</v>
      </c>
      <c r="O317" s="472"/>
    </row>
    <row r="318" spans="1:15" s="14" customFormat="1" ht="43.5" customHeight="1" x14ac:dyDescent="0.25">
      <c r="A318" s="528" t="e">
        <f>+'MAPA DE RIESGOS SECCIONALES'!#REF!</f>
        <v>#REF!</v>
      </c>
      <c r="B318" s="36" t="s">
        <v>71</v>
      </c>
      <c r="C318" s="499" t="s">
        <v>2</v>
      </c>
      <c r="D318" s="499" t="s">
        <v>3</v>
      </c>
      <c r="E318" s="493" t="s">
        <v>94</v>
      </c>
      <c r="F318" s="493" t="s">
        <v>95</v>
      </c>
      <c r="G318" s="493" t="s">
        <v>96</v>
      </c>
      <c r="H318" s="493" t="s">
        <v>97</v>
      </c>
      <c r="I318" s="493" t="s">
        <v>98</v>
      </c>
      <c r="J318" s="494" t="s">
        <v>121</v>
      </c>
      <c r="K318" s="473" t="s">
        <v>114</v>
      </c>
      <c r="L318" s="475" t="s">
        <v>120</v>
      </c>
      <c r="M318" s="491"/>
      <c r="N318" s="466" t="s">
        <v>2</v>
      </c>
      <c r="O318" s="466" t="s">
        <v>3</v>
      </c>
    </row>
    <row r="319" spans="1:15" s="14" customFormat="1" ht="35.25" customHeight="1" x14ac:dyDescent="0.25">
      <c r="A319" s="529"/>
      <c r="B319" s="37" t="s">
        <v>60</v>
      </c>
      <c r="C319" s="500"/>
      <c r="D319" s="500"/>
      <c r="E319" s="493"/>
      <c r="F319" s="493"/>
      <c r="G319" s="493"/>
      <c r="H319" s="493"/>
      <c r="I319" s="493"/>
      <c r="J319" s="494"/>
      <c r="K319" s="474"/>
      <c r="L319" s="476"/>
      <c r="M319" s="492"/>
      <c r="N319" s="467"/>
      <c r="O319" s="467"/>
    </row>
    <row r="320" spans="1:15" s="14" customFormat="1" ht="18.75" customHeight="1" x14ac:dyDescent="0.25">
      <c r="A320" s="529"/>
      <c r="B320" s="518" t="e">
        <f>+'MAPA DE RIESGOS SECCIONALES'!#REF!</f>
        <v>#REF!</v>
      </c>
      <c r="C320" s="485" t="e">
        <f>IF('MAPA DE RIESGOS SECCIONALES'!#REF!="Preventivo","x"," ")</f>
        <v>#REF!</v>
      </c>
      <c r="D320" s="485" t="e">
        <f>IF('MAPA DE RIESGOS SECCIONALES'!#REF!="Detectivo","x"," ")</f>
        <v>#REF!</v>
      </c>
      <c r="E320" s="8">
        <f>IF(E321="Asignado",E$2,0)</f>
        <v>50</v>
      </c>
      <c r="F320" s="8">
        <f>IF(F321="Adecuado",F$2,0)</f>
        <v>40</v>
      </c>
      <c r="G320" s="8">
        <f>IF(G321="Oportuna",G$2,0)</f>
        <v>0</v>
      </c>
      <c r="H320" s="8">
        <f>IF(H321="Prevenir",H$2,10)</f>
        <v>0</v>
      </c>
      <c r="I320" s="8">
        <f>IF(I321="Confiable",I$2,0)</f>
        <v>0</v>
      </c>
      <c r="J320" s="84">
        <f>SUM(E320:I320)</f>
        <v>90</v>
      </c>
      <c r="K320" s="56" t="s">
        <v>115</v>
      </c>
      <c r="L320" s="8">
        <f>IF(L321="Fuerte",100,IF(L321="Moderado",50,IF(L321="Débil",0)))</f>
        <v>100</v>
      </c>
      <c r="M320" s="477">
        <f>IF(M328="Fuerte",2,IF(M328="Moderado",1,IF(M328="Débil",0)))</f>
        <v>1</v>
      </c>
      <c r="N320" s="468">
        <f>IF((C328)&gt;=1,$M$320,0)</f>
        <v>0</v>
      </c>
      <c r="O320" s="468">
        <f>IF((D328)&gt;=1,$M$320,0)</f>
        <v>0</v>
      </c>
    </row>
    <row r="321" spans="1:15" s="14" customFormat="1" ht="138" customHeight="1" x14ac:dyDescent="0.25">
      <c r="A321" s="529"/>
      <c r="B321" s="519"/>
      <c r="C321" s="486"/>
      <c r="D321" s="486"/>
      <c r="E321" s="39" t="s">
        <v>101</v>
      </c>
      <c r="F321" s="39" t="s">
        <v>102</v>
      </c>
      <c r="G321" s="39" t="s">
        <v>104</v>
      </c>
      <c r="H321" s="39" t="s">
        <v>106</v>
      </c>
      <c r="I321" s="39" t="s">
        <v>107</v>
      </c>
      <c r="J321" s="92" t="str">
        <f>IF(AND(J320&gt;=0,J320&lt;=84),"Débil",IF(AND(J320&gt;=85,J320&lt;=95),"Moderado",IF(AND(J320&gt;=96,J320&lt;=100),"Fuerte")))</f>
        <v>Moderado</v>
      </c>
      <c r="K321" s="93" t="str">
        <f>IF(K320="Siempre","Fuerte",IF(K320="Algunas Veces","Moderado",IF(K320="No se ejecuta","Débil")))</f>
        <v>Fuerte</v>
      </c>
      <c r="L321" s="95" t="s">
        <v>118</v>
      </c>
      <c r="M321" s="478"/>
      <c r="N321" s="469"/>
      <c r="O321" s="469"/>
    </row>
    <row r="322" spans="1:15" s="14" customFormat="1" ht="18.75" customHeight="1" x14ac:dyDescent="0.25">
      <c r="A322" s="529"/>
      <c r="B322" s="518" t="e">
        <f>+'MAPA DE RIESGOS SECCIONALES'!#REF!</f>
        <v>#REF!</v>
      </c>
      <c r="C322" s="485" t="e">
        <f>IF('MAPA DE RIESGOS SECCIONALES'!#REF!="Preventivo","x"," ")</f>
        <v>#REF!</v>
      </c>
      <c r="D322" s="485" t="e">
        <f>IF('MAPA DE RIESGOS SECCIONALES'!#REF!="Detectivo","x"," ")</f>
        <v>#REF!</v>
      </c>
      <c r="E322" s="8">
        <f>IF(E323="Asignado",E$2,0)</f>
        <v>50</v>
      </c>
      <c r="F322" s="8">
        <f>IF(F323="Adecuado",F$2,0)</f>
        <v>40</v>
      </c>
      <c r="G322" s="8">
        <f>IF(G323="Oportuna",G$2,0)</f>
        <v>0</v>
      </c>
      <c r="H322" s="8">
        <f>IF(H323="Prevenir",H$2,10)</f>
        <v>0</v>
      </c>
      <c r="I322" s="8">
        <f>IF(I323="Confiable",I$2,0)</f>
        <v>0</v>
      </c>
      <c r="J322" s="84">
        <f>SUM(E322:I322)</f>
        <v>90</v>
      </c>
      <c r="K322" s="56" t="s">
        <v>115</v>
      </c>
      <c r="L322" s="8">
        <f>IF(L323="Fuerte",100,IF(L323="Moderado",50,IF(L323="Débil",0)))</f>
        <v>100</v>
      </c>
      <c r="M322" s="478"/>
      <c r="N322" s="469"/>
      <c r="O322" s="469"/>
    </row>
    <row r="323" spans="1:15" s="14" customFormat="1" ht="117.75" customHeight="1" x14ac:dyDescent="0.25">
      <c r="A323" s="529"/>
      <c r="B323" s="519"/>
      <c r="C323" s="486"/>
      <c r="D323" s="486"/>
      <c r="E323" s="39" t="s">
        <v>101</v>
      </c>
      <c r="F323" s="39" t="s">
        <v>102</v>
      </c>
      <c r="G323" s="39" t="s">
        <v>104</v>
      </c>
      <c r="H323" s="39" t="s">
        <v>106</v>
      </c>
      <c r="I323" s="39" t="s">
        <v>107</v>
      </c>
      <c r="J323" s="92" t="str">
        <f>IF(AND(J322&gt;=0,J322&lt;=84),"Débil",IF(AND(J322&gt;=85,J322&lt;=95),"Moderado",IF(AND(J322&gt;=96,J322&lt;=100),"Fuerte")))</f>
        <v>Moderado</v>
      </c>
      <c r="K323" s="93" t="str">
        <f>IF(K322="Siempre","Fuerte",IF(K322="Algunas Veces","Moderado",IF(K322="No se ejecuta","Débil")))</f>
        <v>Fuerte</v>
      </c>
      <c r="L323" s="95" t="s">
        <v>118</v>
      </c>
      <c r="M323" s="478"/>
      <c r="N323" s="469"/>
      <c r="O323" s="469"/>
    </row>
    <row r="324" spans="1:15" s="14" customFormat="1" ht="18.75" customHeight="1" x14ac:dyDescent="0.25">
      <c r="A324" s="529"/>
      <c r="B324" s="518" t="e">
        <f>+'MAPA DE RIESGOS SECCIONALES'!#REF!</f>
        <v>#REF!</v>
      </c>
      <c r="C324" s="485" t="e">
        <f>IF('MAPA DE RIESGOS SECCIONALES'!#REF!="Preventivo","x"," ")</f>
        <v>#REF!</v>
      </c>
      <c r="D324" s="485" t="e">
        <f>IF('MAPA DE RIESGOS SECCIONALES'!#REF!="Detectivo","x"," ")</f>
        <v>#REF!</v>
      </c>
      <c r="E324" s="8">
        <f>IF(E325="Asignado",E$2,0)</f>
        <v>50</v>
      </c>
      <c r="F324" s="8">
        <f>IF(F325="Adecuado",F$2,0)</f>
        <v>40</v>
      </c>
      <c r="G324" s="8">
        <f>IF(G325="Oportuna",G$2,0)</f>
        <v>0</v>
      </c>
      <c r="H324" s="8">
        <f>IF(H325="Prevenir",H$2,10)</f>
        <v>0</v>
      </c>
      <c r="I324" s="8">
        <f>IF(I325="Confiable",I$2,0)</f>
        <v>0</v>
      </c>
      <c r="J324" s="84">
        <f>SUM(E324:I324)</f>
        <v>90</v>
      </c>
      <c r="K324" s="56" t="s">
        <v>115</v>
      </c>
      <c r="L324" s="8">
        <f>IF(L325="Fuerte",100,IF(L325="Moderado",50,IF(L325="Débil",0)))</f>
        <v>100</v>
      </c>
      <c r="M324" s="478"/>
      <c r="N324" s="469"/>
      <c r="O324" s="469"/>
    </row>
    <row r="325" spans="1:15" s="14" customFormat="1" ht="157.5" customHeight="1" x14ac:dyDescent="0.25">
      <c r="A325" s="529"/>
      <c r="B325" s="519"/>
      <c r="C325" s="486"/>
      <c r="D325" s="486"/>
      <c r="E325" s="39" t="s">
        <v>101</v>
      </c>
      <c r="F325" s="39" t="s">
        <v>102</v>
      </c>
      <c r="G325" s="39" t="s">
        <v>104</v>
      </c>
      <c r="H325" s="39" t="s">
        <v>106</v>
      </c>
      <c r="I325" s="39" t="s">
        <v>107</v>
      </c>
      <c r="J325" s="92" t="str">
        <f>IF(AND(J324&gt;=0,J324&lt;=84),"Débil",IF(AND(J324&gt;=85,J324&lt;=95),"Moderado",IF(AND(J324&gt;=96,J324&lt;=100),"Fuerte")))</f>
        <v>Moderado</v>
      </c>
      <c r="K325" s="93" t="str">
        <f>IF(K324="Siempre","Fuerte",IF(K324="Algunas Veces","Moderado",IF(K324="No se ejecuta","Débil")))</f>
        <v>Fuerte</v>
      </c>
      <c r="L325" s="95" t="s">
        <v>118</v>
      </c>
      <c r="M325" s="478"/>
      <c r="N325" s="469"/>
      <c r="O325" s="469"/>
    </row>
    <row r="326" spans="1:15" s="14" customFormat="1" ht="18.75" customHeight="1" x14ac:dyDescent="0.25">
      <c r="A326" s="529"/>
      <c r="B326" s="518" t="e">
        <f>+'MAPA DE RIESGOS SECCIONALES'!#REF!</f>
        <v>#REF!</v>
      </c>
      <c r="C326" s="485" t="e">
        <f>IF('MAPA DE RIESGOS SECCIONALES'!#REF!="Preventivo","x"," ")</f>
        <v>#REF!</v>
      </c>
      <c r="D326" s="485" t="e">
        <f>IF('MAPA DE RIESGOS SECCIONALES'!#REF!="Detectivo","x"," ")</f>
        <v>#REF!</v>
      </c>
      <c r="E326" s="8">
        <f>IF(E327="Asignado",E$2,0)</f>
        <v>50</v>
      </c>
      <c r="F326" s="8">
        <f>IF(F327="Adecuado",F$2,0)</f>
        <v>40</v>
      </c>
      <c r="G326" s="8">
        <f>IF(G327="Oportuna",G$2,0)</f>
        <v>0</v>
      </c>
      <c r="H326" s="8">
        <f>IF(H327="Prevenir",H$2,10)</f>
        <v>10</v>
      </c>
      <c r="I326" s="8">
        <f>IF(I327="Confiable",I$2,0)</f>
        <v>0</v>
      </c>
      <c r="J326" s="84">
        <f>SUM(E326:I326)</f>
        <v>100</v>
      </c>
      <c r="K326" s="56" t="s">
        <v>115</v>
      </c>
      <c r="L326" s="8">
        <f>IF(L327="Fuerte",100,IF(L327="Moderado",50,IF(L327="Débil",0)))</f>
        <v>50</v>
      </c>
      <c r="M326" s="478"/>
      <c r="N326" s="469"/>
      <c r="O326" s="469"/>
    </row>
    <row r="327" spans="1:15" s="14" customFormat="1" ht="141" customHeight="1" x14ac:dyDescent="0.25">
      <c r="A327" s="530"/>
      <c r="B327" s="519"/>
      <c r="C327" s="486"/>
      <c r="D327" s="486"/>
      <c r="E327" s="39" t="s">
        <v>101</v>
      </c>
      <c r="F327" s="39" t="s">
        <v>102</v>
      </c>
      <c r="G327" s="39" t="s">
        <v>104</v>
      </c>
      <c r="H327" s="39" t="s">
        <v>113</v>
      </c>
      <c r="I327" s="39" t="s">
        <v>107</v>
      </c>
      <c r="J327" s="92" t="str">
        <f>IF(AND(J326&gt;=0,J326&lt;=84),"Débil",IF(AND(J326&gt;=85,J326&lt;=95),"Moderado",IF(AND(J326&gt;=96,J326&lt;=100),"Fuerte")))</f>
        <v>Fuerte</v>
      </c>
      <c r="K327" s="93" t="str">
        <f>IF(K326="Siempre","Fuerte",IF(K326="Algunas Veces","Moderado",IF(K326="No se ejecuta","Débil")))</f>
        <v>Fuerte</v>
      </c>
      <c r="L327" s="95" t="s">
        <v>19</v>
      </c>
      <c r="M327" s="479"/>
      <c r="N327" s="470"/>
      <c r="O327" s="470"/>
    </row>
    <row r="328" spans="1:15" s="14" customFormat="1" x14ac:dyDescent="0.25">
      <c r="C328" s="91">
        <f>COUNTIF(C320:C327,"x")</f>
        <v>0</v>
      </c>
      <c r="D328" s="91">
        <f>COUNTIF(D320:D327,"x")</f>
        <v>0</v>
      </c>
      <c r="J328" s="54"/>
      <c r="L328" s="58">
        <f>AVERAGE(L320:L327)</f>
        <v>87.5</v>
      </c>
      <c r="M328" s="57" t="str">
        <f>IF(AND(L328&gt;=0,L328&lt;=49),"Débil",IF(AND(L328&gt;=50,L328&lt;=87.5),"Moderado",IF(AND(L328&gt;=87.6,L328&lt;=100),"Fuerte")))</f>
        <v>Moderado</v>
      </c>
      <c r="N328" s="38"/>
      <c r="O328" s="38"/>
    </row>
    <row r="329" spans="1:15" s="14" customFormat="1" x14ac:dyDescent="0.25">
      <c r="C329" s="35"/>
      <c r="D329" s="35"/>
    </row>
    <row r="330" spans="1:15" s="14" customFormat="1" x14ac:dyDescent="0.25">
      <c r="C330" s="35"/>
      <c r="D330" s="35"/>
    </row>
    <row r="331" spans="1:15" s="14" customFormat="1" x14ac:dyDescent="0.25">
      <c r="C331" s="35"/>
      <c r="D331" s="35"/>
    </row>
    <row r="332" spans="1:15" s="14" customFormat="1" ht="30" x14ac:dyDescent="0.25">
      <c r="A332" s="41" t="s">
        <v>1</v>
      </c>
      <c r="B332" s="487" t="s">
        <v>72</v>
      </c>
      <c r="C332" s="488"/>
      <c r="D332" s="489"/>
      <c r="E332" s="40">
        <v>15</v>
      </c>
      <c r="F332" s="40">
        <v>15</v>
      </c>
      <c r="G332" s="40">
        <v>15</v>
      </c>
      <c r="H332" s="40">
        <v>15</v>
      </c>
      <c r="I332" s="40">
        <v>15</v>
      </c>
      <c r="J332" s="40">
        <f>SUM(E332:I332)</f>
        <v>75</v>
      </c>
      <c r="K332" s="61" t="s">
        <v>125</v>
      </c>
      <c r="L332" s="61" t="s">
        <v>119</v>
      </c>
      <c r="M332" s="490" t="s">
        <v>70</v>
      </c>
      <c r="N332" s="471" t="s">
        <v>61</v>
      </c>
      <c r="O332" s="472"/>
    </row>
    <row r="333" spans="1:15" s="14" customFormat="1" ht="43.5" customHeight="1" x14ac:dyDescent="0.25">
      <c r="A333" s="505" t="e">
        <f>+'MAPA DE RIESGOS SECCIONALES'!#REF!</f>
        <v>#REF!</v>
      </c>
      <c r="B333" s="36" t="s">
        <v>71</v>
      </c>
      <c r="C333" s="499" t="s">
        <v>2</v>
      </c>
      <c r="D333" s="499" t="s">
        <v>3</v>
      </c>
      <c r="E333" s="493" t="s">
        <v>94</v>
      </c>
      <c r="F333" s="493" t="s">
        <v>95</v>
      </c>
      <c r="G333" s="493" t="s">
        <v>96</v>
      </c>
      <c r="H333" s="493" t="s">
        <v>97</v>
      </c>
      <c r="I333" s="493" t="s">
        <v>98</v>
      </c>
      <c r="J333" s="494" t="s">
        <v>121</v>
      </c>
      <c r="K333" s="473" t="s">
        <v>114</v>
      </c>
      <c r="L333" s="475" t="s">
        <v>120</v>
      </c>
      <c r="M333" s="491"/>
      <c r="N333" s="466" t="s">
        <v>2</v>
      </c>
      <c r="O333" s="466" t="s">
        <v>3</v>
      </c>
    </row>
    <row r="334" spans="1:15" s="14" customFormat="1" ht="35.25" customHeight="1" x14ac:dyDescent="0.25">
      <c r="A334" s="506"/>
      <c r="B334" s="37" t="s">
        <v>60</v>
      </c>
      <c r="C334" s="500"/>
      <c r="D334" s="500"/>
      <c r="E334" s="493"/>
      <c r="F334" s="493"/>
      <c r="G334" s="493"/>
      <c r="H334" s="493"/>
      <c r="I334" s="493"/>
      <c r="J334" s="494"/>
      <c r="K334" s="474"/>
      <c r="L334" s="476"/>
      <c r="M334" s="492"/>
      <c r="N334" s="467"/>
      <c r="O334" s="467"/>
    </row>
    <row r="335" spans="1:15" s="14" customFormat="1" x14ac:dyDescent="0.25">
      <c r="A335" s="506"/>
      <c r="B335" s="518" t="e">
        <f>+'MAPA DE RIESGOS SECCIONALES'!#REF!</f>
        <v>#REF!</v>
      </c>
      <c r="C335" s="485" t="e">
        <f>IF('MAPA DE RIESGOS SECCIONALES'!#REF!="Preventivo","x"," ")</f>
        <v>#REF!</v>
      </c>
      <c r="D335" s="485" t="e">
        <f>IF('MAPA DE RIESGOS SECCIONALES'!#REF!="Detectivo","x"," ")</f>
        <v>#REF!</v>
      </c>
      <c r="E335" s="8">
        <f>IF(E336="Asignado",E$2,0)</f>
        <v>50</v>
      </c>
      <c r="F335" s="8">
        <f>IF(F336="Adecuado",F$2,0)</f>
        <v>40</v>
      </c>
      <c r="G335" s="8">
        <f>IF(G336="Oportuna",G$2,0)</f>
        <v>0</v>
      </c>
      <c r="H335" s="8">
        <f>IF(H336="Prevenir",H$2,10)</f>
        <v>0</v>
      </c>
      <c r="I335" s="8">
        <f>IF(I336="Confiable",I$2,0)</f>
        <v>0</v>
      </c>
      <c r="J335" s="84">
        <f>SUM(E335:I335)</f>
        <v>90</v>
      </c>
      <c r="K335" s="56" t="s">
        <v>115</v>
      </c>
      <c r="L335" s="8">
        <f>IF(L336="Fuerte",100,IF(L336="Moderado",50,IF(L336="Débil",0)))</f>
        <v>100</v>
      </c>
      <c r="M335" s="477">
        <f>IF(M343="Fuerte",2,IF(M343="Moderado",1,IF(M343="Débil",0)))</f>
        <v>2</v>
      </c>
      <c r="N335" s="468">
        <f>IF((C343)&gt;=1,$M$335,0)</f>
        <v>0</v>
      </c>
      <c r="O335" s="468">
        <f>IF((D343)&gt;=1,$M$335,0)</f>
        <v>0</v>
      </c>
    </row>
    <row r="336" spans="1:15" s="14" customFormat="1" ht="34.5" customHeight="1" x14ac:dyDescent="0.25">
      <c r="A336" s="506"/>
      <c r="B336" s="519"/>
      <c r="C336" s="486"/>
      <c r="D336" s="486"/>
      <c r="E336" s="39" t="s">
        <v>101</v>
      </c>
      <c r="F336" s="39" t="s">
        <v>102</v>
      </c>
      <c r="G336" s="39" t="s">
        <v>104</v>
      </c>
      <c r="H336" s="39" t="s">
        <v>106</v>
      </c>
      <c r="I336" s="39" t="s">
        <v>107</v>
      </c>
      <c r="J336" s="92" t="str">
        <f>IF(AND(J335&gt;=0,J335&lt;=84),"Débil",IF(AND(J335&gt;=85,J335&lt;=95),"Moderado",IF(AND(J335&gt;=96,J335&lt;=100),"Fuerte")))</f>
        <v>Moderado</v>
      </c>
      <c r="K336" s="93" t="str">
        <f>IF(K335="Siempre","Fuerte",IF(K335="Algunas Veces","Moderado",IF(K335="No se ejecuta","Débil")))</f>
        <v>Fuerte</v>
      </c>
      <c r="L336" s="95" t="s">
        <v>118</v>
      </c>
      <c r="M336" s="478"/>
      <c r="N336" s="469"/>
      <c r="O336" s="469"/>
    </row>
    <row r="337" spans="1:15" s="14" customFormat="1" ht="18.75" customHeight="1" x14ac:dyDescent="0.25">
      <c r="A337" s="506"/>
      <c r="B337" s="518" t="e">
        <f>+'MAPA DE RIESGOS SECCIONALES'!#REF!</f>
        <v>#REF!</v>
      </c>
      <c r="C337" s="485" t="e">
        <f>IF('MAPA DE RIESGOS SECCIONALES'!#REF!="Preventivo","x"," ")</f>
        <v>#REF!</v>
      </c>
      <c r="D337" s="485" t="e">
        <f>IF('MAPA DE RIESGOS SECCIONALES'!#REF!="Detectivo","x"," ")</f>
        <v>#REF!</v>
      </c>
      <c r="E337" s="8">
        <f>IF(E338="Asignado",E$2,0)</f>
        <v>50</v>
      </c>
      <c r="F337" s="8">
        <f>IF(F338="Adecuado",F$2,0)</f>
        <v>40</v>
      </c>
      <c r="G337" s="8">
        <f>IF(G338="Oportuna",G$2,0)</f>
        <v>0</v>
      </c>
      <c r="H337" s="8">
        <f>IF(H338="Prevenir",H$2,10)</f>
        <v>0</v>
      </c>
      <c r="I337" s="8">
        <f>IF(I338="Confiable",I$2,0)</f>
        <v>0</v>
      </c>
      <c r="J337" s="84">
        <f>SUM(E337:I337)</f>
        <v>90</v>
      </c>
      <c r="K337" s="56" t="s">
        <v>115</v>
      </c>
      <c r="L337" s="8">
        <f>IF(L338="Fuerte",100,IF(L338="Moderado",50,IF(L338="Débil",0)))</f>
        <v>100</v>
      </c>
      <c r="M337" s="478"/>
      <c r="N337" s="469"/>
      <c r="O337" s="469"/>
    </row>
    <row r="338" spans="1:15" s="14" customFormat="1" x14ac:dyDescent="0.25">
      <c r="A338" s="506"/>
      <c r="B338" s="519"/>
      <c r="C338" s="486"/>
      <c r="D338" s="486"/>
      <c r="E338" s="39" t="s">
        <v>101</v>
      </c>
      <c r="F338" s="39" t="s">
        <v>102</v>
      </c>
      <c r="G338" s="39" t="s">
        <v>104</v>
      </c>
      <c r="H338" s="39" t="s">
        <v>106</v>
      </c>
      <c r="I338" s="39" t="s">
        <v>107</v>
      </c>
      <c r="J338" s="92" t="str">
        <f>IF(AND(J337&gt;=0,J337&lt;=84),"Débil",IF(AND(J337&gt;=85,J337&lt;=95),"Moderado",IF(AND(J337&gt;=96,J337&lt;=100),"Fuerte")))</f>
        <v>Moderado</v>
      </c>
      <c r="K338" s="93" t="str">
        <f>IF(K337="Siempre","Fuerte",IF(K337="Algunas Veces","Moderado",IF(K337="No se ejecuta","Débil")))</f>
        <v>Fuerte</v>
      </c>
      <c r="L338" s="95" t="s">
        <v>118</v>
      </c>
      <c r="M338" s="478"/>
      <c r="N338" s="469"/>
      <c r="O338" s="469"/>
    </row>
    <row r="339" spans="1:15" s="14" customFormat="1" ht="18.75" customHeight="1" x14ac:dyDescent="0.25">
      <c r="A339" s="506"/>
      <c r="B339" s="518" t="e">
        <f>+'MAPA DE RIESGOS SECCIONALES'!#REF!</f>
        <v>#REF!</v>
      </c>
      <c r="C339" s="485" t="e">
        <f>IF('MAPA DE RIESGOS SECCIONALES'!#REF!="Preventivo","x"," ")</f>
        <v>#REF!</v>
      </c>
      <c r="D339" s="485" t="e">
        <f>IF('MAPA DE RIESGOS SECCIONALES'!#REF!="Detectivo","x"," ")</f>
        <v>#REF!</v>
      </c>
      <c r="E339" s="8">
        <f>IF(E340="Asignado",E$2,0)</f>
        <v>50</v>
      </c>
      <c r="F339" s="8">
        <f>IF(F340="Adecuado",F$2,0)</f>
        <v>40</v>
      </c>
      <c r="G339" s="8">
        <f>IF(G340="Oportuna",G$2,0)</f>
        <v>0</v>
      </c>
      <c r="H339" s="8">
        <f>IF(H340="Prevenir",H$2,10)</f>
        <v>0</v>
      </c>
      <c r="I339" s="8">
        <f>IF(I340="Confiable",I$2,0)</f>
        <v>0</v>
      </c>
      <c r="J339" s="84">
        <f>SUM(E339:I339)</f>
        <v>90</v>
      </c>
      <c r="K339" s="56" t="s">
        <v>115</v>
      </c>
      <c r="L339" s="8">
        <f>IF(L340="Fuerte",100,IF(L340="Moderado",50,IF(L340="Débil",0)))</f>
        <v>100</v>
      </c>
      <c r="M339" s="478"/>
      <c r="N339" s="469"/>
      <c r="O339" s="469"/>
    </row>
    <row r="340" spans="1:15" s="14" customFormat="1" x14ac:dyDescent="0.25">
      <c r="A340" s="506"/>
      <c r="B340" s="519"/>
      <c r="C340" s="486"/>
      <c r="D340" s="486"/>
      <c r="E340" s="39" t="s">
        <v>101</v>
      </c>
      <c r="F340" s="39" t="s">
        <v>102</v>
      </c>
      <c r="G340" s="39" t="s">
        <v>104</v>
      </c>
      <c r="H340" s="39" t="s">
        <v>106</v>
      </c>
      <c r="I340" s="39" t="s">
        <v>107</v>
      </c>
      <c r="J340" s="92" t="str">
        <f>IF(AND(J339&gt;=0,J339&lt;=84),"Débil",IF(AND(J339&gt;=85,J339&lt;=95),"Moderado",IF(AND(J339&gt;=96,J339&lt;=100),"Fuerte")))</f>
        <v>Moderado</v>
      </c>
      <c r="K340" s="93" t="str">
        <f>IF(K339="Siempre","Fuerte",IF(K339="Algunas Veces","Moderado",IF(K339="No se ejecuta","Débil")))</f>
        <v>Fuerte</v>
      </c>
      <c r="L340" s="95" t="s">
        <v>118</v>
      </c>
      <c r="M340" s="478"/>
      <c r="N340" s="469"/>
      <c r="O340" s="469"/>
    </row>
    <row r="341" spans="1:15" s="14" customFormat="1" x14ac:dyDescent="0.25">
      <c r="A341" s="506"/>
      <c r="B341" s="518" t="e">
        <f>+'MAPA DE RIESGOS SECCIONALES'!#REF!</f>
        <v>#REF!</v>
      </c>
      <c r="C341" s="485" t="e">
        <f>IF('MAPA DE RIESGOS SECCIONALES'!#REF!="Preventivo","x"," ")</f>
        <v>#REF!</v>
      </c>
      <c r="D341" s="485" t="e">
        <f>IF('MAPA DE RIESGOS SECCIONALES'!#REF!="Detectivo","x"," ")</f>
        <v>#REF!</v>
      </c>
      <c r="E341" s="8">
        <f>IF(E342="Asignado",E$2,0)</f>
        <v>50</v>
      </c>
      <c r="F341" s="8">
        <f>IF(F342="Adecuado",F$2,0)</f>
        <v>40</v>
      </c>
      <c r="G341" s="8">
        <f>IF(G342="Oportuna",G$2,0)</f>
        <v>0</v>
      </c>
      <c r="H341" s="8">
        <f>IF(H342="Prevenir",H$2,10)</f>
        <v>0</v>
      </c>
      <c r="I341" s="8">
        <f>IF(I342="Confiable",I$2,0)</f>
        <v>0</v>
      </c>
      <c r="J341" s="84">
        <f>SUM(E341:I341)</f>
        <v>90</v>
      </c>
      <c r="K341" s="56" t="s">
        <v>115</v>
      </c>
      <c r="L341" s="8">
        <f>IF(L342="Fuerte",100,IF(L342="Moderado",50,IF(L342="Débil",0)))</f>
        <v>100</v>
      </c>
      <c r="M341" s="478"/>
      <c r="N341" s="469"/>
      <c r="O341" s="469"/>
    </row>
    <row r="342" spans="1:15" s="14" customFormat="1" x14ac:dyDescent="0.25">
      <c r="A342" s="507"/>
      <c r="B342" s="519"/>
      <c r="C342" s="486"/>
      <c r="D342" s="486"/>
      <c r="E342" s="39" t="s">
        <v>101</v>
      </c>
      <c r="F342" s="39" t="s">
        <v>102</v>
      </c>
      <c r="G342" s="39" t="s">
        <v>104</v>
      </c>
      <c r="H342" s="39" t="s">
        <v>106</v>
      </c>
      <c r="I342" s="39" t="s">
        <v>107</v>
      </c>
      <c r="J342" s="92" t="str">
        <f>IF(AND(J341&gt;=0,J341&lt;=84),"Débil",IF(AND(J341&gt;=85,J341&lt;=95),"Moderado",IF(AND(J341&gt;=96,J341&lt;=100),"Fuerte")))</f>
        <v>Moderado</v>
      </c>
      <c r="K342" s="93" t="str">
        <f>IF(K341="Siempre","Fuerte",IF(K341="Algunas Veces","Moderado",IF(K341="No se ejecuta","Débil")))</f>
        <v>Fuerte</v>
      </c>
      <c r="L342" s="95" t="s">
        <v>118</v>
      </c>
      <c r="M342" s="479"/>
      <c r="N342" s="470"/>
      <c r="O342" s="470"/>
    </row>
    <row r="343" spans="1:15" s="14" customFormat="1" x14ac:dyDescent="0.25">
      <c r="C343" s="91">
        <f>COUNTIF(C335:C342,"x")</f>
        <v>0</v>
      </c>
      <c r="D343" s="91">
        <f>COUNTIF(D335:D342,"x")</f>
        <v>0</v>
      </c>
      <c r="J343" s="54"/>
      <c r="L343" s="58">
        <f>AVERAGE(L335:L342)</f>
        <v>100</v>
      </c>
      <c r="M343" s="57" t="str">
        <f>IF(AND(L343&gt;=0,L343&lt;=49),"Débil",IF(AND(L343&gt;=50,L343&lt;=87.5),"Moderado",IF(AND(L343&gt;=87.6,L343&lt;=100),"Fuerte")))</f>
        <v>Fuerte</v>
      </c>
      <c r="N343" s="38"/>
      <c r="O343" s="38"/>
    </row>
    <row r="344" spans="1:15" s="14" customFormat="1" x14ac:dyDescent="0.25">
      <c r="C344" s="35"/>
      <c r="D344" s="35"/>
    </row>
    <row r="345" spans="1:15" s="14" customFormat="1" x14ac:dyDescent="0.25">
      <c r="C345" s="35"/>
      <c r="D345" s="35"/>
    </row>
    <row r="346" spans="1:15" s="14" customFormat="1" x14ac:dyDescent="0.25">
      <c r="C346" s="35"/>
      <c r="D346" s="35"/>
    </row>
    <row r="347" spans="1:15" s="14" customFormat="1" ht="30" x14ac:dyDescent="0.25">
      <c r="A347" s="41" t="s">
        <v>1</v>
      </c>
      <c r="B347" s="487" t="s">
        <v>72</v>
      </c>
      <c r="C347" s="488"/>
      <c r="D347" s="489"/>
      <c r="E347" s="40">
        <v>15</v>
      </c>
      <c r="F347" s="40">
        <v>15</v>
      </c>
      <c r="G347" s="40">
        <v>15</v>
      </c>
      <c r="H347" s="40">
        <v>15</v>
      </c>
      <c r="I347" s="40">
        <v>15</v>
      </c>
      <c r="J347" s="40">
        <f>SUM(E347:I347)</f>
        <v>75</v>
      </c>
      <c r="K347" s="61" t="s">
        <v>125</v>
      </c>
      <c r="L347" s="61" t="s">
        <v>119</v>
      </c>
      <c r="M347" s="490" t="s">
        <v>70</v>
      </c>
      <c r="N347" s="471" t="s">
        <v>61</v>
      </c>
      <c r="O347" s="472"/>
    </row>
    <row r="348" spans="1:15" s="14" customFormat="1" ht="43.5" customHeight="1" x14ac:dyDescent="0.25">
      <c r="A348" s="505" t="e">
        <f>+'MAPA DE RIESGOS SECCIONALES'!#REF!</f>
        <v>#REF!</v>
      </c>
      <c r="B348" s="36" t="s">
        <v>71</v>
      </c>
      <c r="C348" s="499" t="s">
        <v>2</v>
      </c>
      <c r="D348" s="499" t="s">
        <v>3</v>
      </c>
      <c r="E348" s="493" t="s">
        <v>94</v>
      </c>
      <c r="F348" s="493" t="s">
        <v>95</v>
      </c>
      <c r="G348" s="493" t="s">
        <v>96</v>
      </c>
      <c r="H348" s="493" t="s">
        <v>97</v>
      </c>
      <c r="I348" s="493" t="s">
        <v>98</v>
      </c>
      <c r="J348" s="494" t="s">
        <v>121</v>
      </c>
      <c r="K348" s="473" t="s">
        <v>114</v>
      </c>
      <c r="L348" s="475" t="s">
        <v>120</v>
      </c>
      <c r="M348" s="491"/>
      <c r="N348" s="466" t="s">
        <v>2</v>
      </c>
      <c r="O348" s="466" t="s">
        <v>3</v>
      </c>
    </row>
    <row r="349" spans="1:15" s="14" customFormat="1" ht="35.25" customHeight="1" x14ac:dyDescent="0.25">
      <c r="A349" s="506"/>
      <c r="B349" s="37" t="s">
        <v>60</v>
      </c>
      <c r="C349" s="500"/>
      <c r="D349" s="500"/>
      <c r="E349" s="493"/>
      <c r="F349" s="493"/>
      <c r="G349" s="493"/>
      <c r="H349" s="493"/>
      <c r="I349" s="493"/>
      <c r="J349" s="494"/>
      <c r="K349" s="474"/>
      <c r="L349" s="476"/>
      <c r="M349" s="492"/>
      <c r="N349" s="467"/>
      <c r="O349" s="467"/>
    </row>
    <row r="350" spans="1:15" s="14" customFormat="1" ht="18.75" customHeight="1" x14ac:dyDescent="0.25">
      <c r="A350" s="506"/>
      <c r="B350" s="518" t="e">
        <f>+'MAPA DE RIESGOS SECCIONALES'!#REF!</f>
        <v>#REF!</v>
      </c>
      <c r="C350" s="485" t="e">
        <f>IF('MAPA DE RIESGOS SECCIONALES'!#REF!="Preventivo","x"," ")</f>
        <v>#REF!</v>
      </c>
      <c r="D350" s="485" t="e">
        <f>IF('MAPA DE RIESGOS SECCIONALES'!#REF!="Detectivo","x"," ")</f>
        <v>#REF!</v>
      </c>
      <c r="E350" s="8">
        <f>IF(E351="Asignado",E$2,0)</f>
        <v>50</v>
      </c>
      <c r="F350" s="8">
        <f>IF(F351="Adecuado",F$2,0)</f>
        <v>40</v>
      </c>
      <c r="G350" s="8">
        <f>IF(G351="Oportuna",G$2,0)</f>
        <v>0</v>
      </c>
      <c r="H350" s="8">
        <f>IF(H351="Prevenir",H$2,10)</f>
        <v>10</v>
      </c>
      <c r="I350" s="8">
        <f>IF(I351="Confiable",I$2,0)</f>
        <v>0</v>
      </c>
      <c r="J350" s="84">
        <f>SUM(E350:I350)</f>
        <v>100</v>
      </c>
      <c r="K350" s="56" t="s">
        <v>115</v>
      </c>
      <c r="L350" s="8">
        <f>IF(L351="Fuerte",100,IF(L351="Moderado",50,IF(L351="Débil",0)))</f>
        <v>50</v>
      </c>
      <c r="M350" s="477">
        <f>IF(M358="Fuerte",2,IF(M358="Moderado",1,IF(M358="Débil",0)))</f>
        <v>1</v>
      </c>
      <c r="N350" s="468">
        <f>IF((C358)&gt;=1,$M$350,0)</f>
        <v>0</v>
      </c>
      <c r="O350" s="468">
        <f>IF((D358)&gt;=1,$M$350,0)</f>
        <v>0</v>
      </c>
    </row>
    <row r="351" spans="1:15" s="14" customFormat="1" ht="166.5" customHeight="1" x14ac:dyDescent="0.25">
      <c r="A351" s="506"/>
      <c r="B351" s="519"/>
      <c r="C351" s="486"/>
      <c r="D351" s="486"/>
      <c r="E351" s="39" t="s">
        <v>101</v>
      </c>
      <c r="F351" s="39" t="s">
        <v>102</v>
      </c>
      <c r="G351" s="39" t="s">
        <v>104</v>
      </c>
      <c r="H351" s="39" t="s">
        <v>113</v>
      </c>
      <c r="I351" s="39" t="s">
        <v>107</v>
      </c>
      <c r="J351" s="92" t="str">
        <f>IF(AND(J350&gt;=0,J350&lt;=84),"Débil",IF(AND(J350&gt;=85,J350&lt;=95),"Moderado",IF(AND(J350&gt;=96,J350&lt;=100),"Fuerte")))</f>
        <v>Fuerte</v>
      </c>
      <c r="K351" s="93" t="str">
        <f>IF(K350="Siempre","Fuerte",IF(K350="Algunas Veces","Moderado",IF(K350="No se ejecuta","Débil")))</f>
        <v>Fuerte</v>
      </c>
      <c r="L351" s="95" t="s">
        <v>19</v>
      </c>
      <c r="M351" s="478"/>
      <c r="N351" s="469"/>
      <c r="O351" s="469"/>
    </row>
    <row r="352" spans="1:15" s="14" customFormat="1" ht="18.75" customHeight="1" x14ac:dyDescent="0.25">
      <c r="A352" s="506"/>
      <c r="B352" s="518" t="e">
        <f>+'MAPA DE RIESGOS SECCIONALES'!#REF!</f>
        <v>#REF!</v>
      </c>
      <c r="C352" s="485" t="e">
        <f>IF('MAPA DE RIESGOS SECCIONALES'!#REF!="Preventivo","x"," ")</f>
        <v>#REF!</v>
      </c>
      <c r="D352" s="485" t="e">
        <f>IF('MAPA DE RIESGOS SECCIONALES'!#REF!="Detectivo","x"," ")</f>
        <v>#REF!</v>
      </c>
      <c r="E352" s="8">
        <f>IF(E353="Asignado",E$2,0)</f>
        <v>50</v>
      </c>
      <c r="F352" s="8">
        <f>IF(F353="Adecuado",F$2,0)</f>
        <v>40</v>
      </c>
      <c r="G352" s="8">
        <f>IF(G353="Oportuna",G$2,0)</f>
        <v>0</v>
      </c>
      <c r="H352" s="8">
        <f>IF(H353="Prevenir",H$2,10)</f>
        <v>0</v>
      </c>
      <c r="I352" s="8">
        <f>IF(I353="Confiable",I$2,0)</f>
        <v>0</v>
      </c>
      <c r="J352" s="84">
        <f>SUM(E352:I352)</f>
        <v>90</v>
      </c>
      <c r="K352" s="56" t="s">
        <v>115</v>
      </c>
      <c r="L352" s="8">
        <f>IF(L353="Fuerte",100,IF(L353="Moderado",50,IF(L353="Débil",0)))</f>
        <v>100</v>
      </c>
      <c r="M352" s="478"/>
      <c r="N352" s="469"/>
      <c r="O352" s="469"/>
    </row>
    <row r="353" spans="1:15" s="14" customFormat="1" ht="219.75" customHeight="1" x14ac:dyDescent="0.25">
      <c r="A353" s="506"/>
      <c r="B353" s="519"/>
      <c r="C353" s="486"/>
      <c r="D353" s="486"/>
      <c r="E353" s="39" t="s">
        <v>101</v>
      </c>
      <c r="F353" s="39" t="s">
        <v>102</v>
      </c>
      <c r="G353" s="39" t="s">
        <v>104</v>
      </c>
      <c r="H353" s="39" t="s">
        <v>106</v>
      </c>
      <c r="I353" s="39" t="s">
        <v>107</v>
      </c>
      <c r="J353" s="92" t="str">
        <f>IF(AND(J352&gt;=0,J352&lt;=84),"Débil",IF(AND(J352&gt;=85,J352&lt;=95),"Moderado",IF(AND(J352&gt;=96,J352&lt;=100),"Fuerte")))</f>
        <v>Moderado</v>
      </c>
      <c r="K353" s="93" t="str">
        <f>IF(K352="Siempre","Fuerte",IF(K352="Algunas Veces","Moderado",IF(K352="No se ejecuta","Débil")))</f>
        <v>Fuerte</v>
      </c>
      <c r="L353" s="95" t="s">
        <v>118</v>
      </c>
      <c r="M353" s="478"/>
      <c r="N353" s="469"/>
      <c r="O353" s="469"/>
    </row>
    <row r="354" spans="1:15" s="14" customFormat="1" ht="18.75" customHeight="1" x14ac:dyDescent="0.25">
      <c r="A354" s="506"/>
      <c r="B354" s="518" t="e">
        <f>+'MAPA DE RIESGOS SECCIONALES'!#REF!</f>
        <v>#REF!</v>
      </c>
      <c r="C354" s="485" t="e">
        <f>IF('MAPA DE RIESGOS SECCIONALES'!#REF!="Preventivo","x"," ")</f>
        <v>#REF!</v>
      </c>
      <c r="D354" s="485" t="e">
        <f>IF('MAPA DE RIESGOS SECCIONALES'!#REF!="Detectivo","x"," ")</f>
        <v>#REF!</v>
      </c>
      <c r="E354" s="8">
        <f>IF(E355="Asignado",E$2,0)</f>
        <v>50</v>
      </c>
      <c r="F354" s="8">
        <f>IF(F355="Adecuado",F$2,0)</f>
        <v>40</v>
      </c>
      <c r="G354" s="8">
        <f>IF(G355="Oportuna",G$2,0)</f>
        <v>0</v>
      </c>
      <c r="H354" s="8">
        <f>IF(H355="Prevenir",H$2,10)</f>
        <v>0</v>
      </c>
      <c r="I354" s="8">
        <f>IF(I355="Confiable",I$2,0)</f>
        <v>0</v>
      </c>
      <c r="J354" s="84">
        <f>SUM(E354:I354)</f>
        <v>90</v>
      </c>
      <c r="K354" s="56" t="s">
        <v>115</v>
      </c>
      <c r="L354" s="8">
        <f>IF(L355="Fuerte",100,IF(L355="Moderado",50,IF(L355="Débil",0)))</f>
        <v>100</v>
      </c>
      <c r="M354" s="478"/>
      <c r="N354" s="469"/>
      <c r="O354" s="469"/>
    </row>
    <row r="355" spans="1:15" s="14" customFormat="1" ht="165.75" customHeight="1" x14ac:dyDescent="0.25">
      <c r="A355" s="506"/>
      <c r="B355" s="519"/>
      <c r="C355" s="486"/>
      <c r="D355" s="486"/>
      <c r="E355" s="39" t="s">
        <v>101</v>
      </c>
      <c r="F355" s="39" t="s">
        <v>102</v>
      </c>
      <c r="G355" s="39" t="s">
        <v>104</v>
      </c>
      <c r="H355" s="39" t="s">
        <v>106</v>
      </c>
      <c r="I355" s="39" t="s">
        <v>107</v>
      </c>
      <c r="J355" s="92" t="str">
        <f>IF(AND(J354&gt;=0,J354&lt;=84),"Débil",IF(AND(J354&gt;=85,J354&lt;=95),"Moderado",IF(AND(J354&gt;=96,J354&lt;=100),"Fuerte")))</f>
        <v>Moderado</v>
      </c>
      <c r="K355" s="93" t="str">
        <f>IF(K354="Siempre","Fuerte",IF(K354="Algunas Veces","Moderado",IF(K354="No se ejecuta","Débil")))</f>
        <v>Fuerte</v>
      </c>
      <c r="L355" s="95" t="s">
        <v>118</v>
      </c>
      <c r="M355" s="478"/>
      <c r="N355" s="469"/>
      <c r="O355" s="469"/>
    </row>
    <row r="356" spans="1:15" s="14" customFormat="1" ht="18.75" customHeight="1" x14ac:dyDescent="0.25">
      <c r="A356" s="506"/>
      <c r="B356" s="518" t="e">
        <f>+'MAPA DE RIESGOS SECCIONALES'!#REF!</f>
        <v>#REF!</v>
      </c>
      <c r="C356" s="485" t="e">
        <f>IF('MAPA DE RIESGOS SECCIONALES'!#REF!="Preventivo","x"," ")</f>
        <v>#REF!</v>
      </c>
      <c r="D356" s="485" t="e">
        <f>IF('MAPA DE RIESGOS SECCIONALES'!#REF!="Detectivo","x"," ")</f>
        <v>#REF!</v>
      </c>
      <c r="E356" s="8">
        <f>IF(E357="Asignado",E$2,0)</f>
        <v>50</v>
      </c>
      <c r="F356" s="8">
        <f>IF(F357="Adecuado",F$2,0)</f>
        <v>40</v>
      </c>
      <c r="G356" s="8">
        <f>IF(G357="Oportuna",G$2,0)</f>
        <v>0</v>
      </c>
      <c r="H356" s="8">
        <f>IF(H357="Prevenir",H$2,10)</f>
        <v>0</v>
      </c>
      <c r="I356" s="8">
        <f>IF(I357="Confiable",I$2,0)</f>
        <v>0</v>
      </c>
      <c r="J356" s="84">
        <f>SUM(E356:I356)</f>
        <v>90</v>
      </c>
      <c r="K356" s="56" t="s">
        <v>115</v>
      </c>
      <c r="L356" s="8">
        <f>IF(L357="Fuerte",100,IF(L357="Moderado",50,IF(L357="Débil",0)))</f>
        <v>100</v>
      </c>
      <c r="M356" s="478"/>
      <c r="N356" s="469"/>
      <c r="O356" s="469"/>
    </row>
    <row r="357" spans="1:15" s="14" customFormat="1" ht="122.25" customHeight="1" x14ac:dyDescent="0.25">
      <c r="A357" s="507"/>
      <c r="B357" s="519"/>
      <c r="C357" s="486"/>
      <c r="D357" s="486"/>
      <c r="E357" s="39" t="s">
        <v>101</v>
      </c>
      <c r="F357" s="39" t="s">
        <v>102</v>
      </c>
      <c r="G357" s="39" t="s">
        <v>104</v>
      </c>
      <c r="H357" s="39" t="s">
        <v>106</v>
      </c>
      <c r="I357" s="39" t="s">
        <v>107</v>
      </c>
      <c r="J357" s="92" t="str">
        <f>IF(AND(J356&gt;=0,J356&lt;=84),"Débil",IF(AND(J356&gt;=85,J356&lt;=95),"Moderado",IF(AND(J356&gt;=96,J356&lt;=100),"Fuerte")))</f>
        <v>Moderado</v>
      </c>
      <c r="K357" s="93" t="str">
        <f>IF(K356="Siempre","Fuerte",IF(K356="Algunas Veces","Moderado",IF(K356="No se ejecuta","Débil")))</f>
        <v>Fuerte</v>
      </c>
      <c r="L357" s="95" t="s">
        <v>118</v>
      </c>
      <c r="M357" s="479"/>
      <c r="N357" s="470"/>
      <c r="O357" s="470"/>
    </row>
    <row r="358" spans="1:15" s="14" customFormat="1" x14ac:dyDescent="0.25">
      <c r="C358" s="91">
        <f>COUNTIF(C350:C357,"x")</f>
        <v>0</v>
      </c>
      <c r="D358" s="91">
        <f>COUNTIF(D350:D357,"x")</f>
        <v>0</v>
      </c>
      <c r="J358" s="54"/>
      <c r="L358" s="58">
        <f>AVERAGE(L350:L357)</f>
        <v>87.5</v>
      </c>
      <c r="M358" s="57" t="str">
        <f>IF(AND(L358&gt;=0,L358&lt;=49),"Débil",IF(AND(L358&gt;=50,L358&lt;=87.5),"Moderado",IF(AND(L358&gt;=87.6,L358&lt;=100),"Fuerte")))</f>
        <v>Moderado</v>
      </c>
      <c r="N358" s="38"/>
      <c r="O358" s="38"/>
    </row>
    <row r="359" spans="1:15" s="14" customFormat="1" x14ac:dyDescent="0.25">
      <c r="C359" s="35"/>
      <c r="D359" s="35"/>
    </row>
    <row r="360" spans="1:15" s="14" customFormat="1" x14ac:dyDescent="0.25">
      <c r="C360" s="35"/>
      <c r="D360" s="35"/>
    </row>
    <row r="361" spans="1:15" s="14" customFormat="1" x14ac:dyDescent="0.25">
      <c r="C361" s="35"/>
      <c r="D361" s="35"/>
    </row>
    <row r="362" spans="1:15" s="14" customFormat="1" ht="30" x14ac:dyDescent="0.25">
      <c r="A362" s="41" t="s">
        <v>1</v>
      </c>
      <c r="B362" s="487" t="s">
        <v>72</v>
      </c>
      <c r="C362" s="488"/>
      <c r="D362" s="489"/>
      <c r="E362" s="40">
        <v>15</v>
      </c>
      <c r="F362" s="40">
        <v>15</v>
      </c>
      <c r="G362" s="40">
        <v>15</v>
      </c>
      <c r="H362" s="40">
        <v>15</v>
      </c>
      <c r="I362" s="40">
        <v>15</v>
      </c>
      <c r="J362" s="40">
        <f>SUM(E362:I362)</f>
        <v>75</v>
      </c>
      <c r="K362" s="61" t="s">
        <v>125</v>
      </c>
      <c r="L362" s="61" t="s">
        <v>119</v>
      </c>
      <c r="M362" s="490" t="s">
        <v>70</v>
      </c>
      <c r="N362" s="471" t="s">
        <v>61</v>
      </c>
      <c r="O362" s="472"/>
    </row>
    <row r="363" spans="1:15" s="14" customFormat="1" ht="43.5" customHeight="1" x14ac:dyDescent="0.25">
      <c r="A363" s="528" t="e">
        <f>+'MAPA DE RIESGOS SECCIONALES'!#REF!</f>
        <v>#REF!</v>
      </c>
      <c r="B363" s="36" t="s">
        <v>71</v>
      </c>
      <c r="C363" s="499" t="s">
        <v>2</v>
      </c>
      <c r="D363" s="499" t="s">
        <v>3</v>
      </c>
      <c r="E363" s="493" t="s">
        <v>94</v>
      </c>
      <c r="F363" s="493" t="s">
        <v>95</v>
      </c>
      <c r="G363" s="493" t="s">
        <v>96</v>
      </c>
      <c r="H363" s="493" t="s">
        <v>97</v>
      </c>
      <c r="I363" s="493" t="s">
        <v>98</v>
      </c>
      <c r="J363" s="494" t="s">
        <v>121</v>
      </c>
      <c r="K363" s="473" t="s">
        <v>114</v>
      </c>
      <c r="L363" s="475" t="s">
        <v>120</v>
      </c>
      <c r="M363" s="491"/>
      <c r="N363" s="466" t="s">
        <v>2</v>
      </c>
      <c r="O363" s="466" t="s">
        <v>3</v>
      </c>
    </row>
    <row r="364" spans="1:15" s="14" customFormat="1" ht="21.75" customHeight="1" x14ac:dyDescent="0.25">
      <c r="A364" s="529"/>
      <c r="B364" s="37" t="s">
        <v>60</v>
      </c>
      <c r="C364" s="500"/>
      <c r="D364" s="500"/>
      <c r="E364" s="493"/>
      <c r="F364" s="493"/>
      <c r="G364" s="493"/>
      <c r="H364" s="493"/>
      <c r="I364" s="493"/>
      <c r="J364" s="494"/>
      <c r="K364" s="474"/>
      <c r="L364" s="476"/>
      <c r="M364" s="492"/>
      <c r="N364" s="467"/>
      <c r="O364" s="467"/>
    </row>
    <row r="365" spans="1:15" s="14" customFormat="1" ht="18.75" customHeight="1" x14ac:dyDescent="0.25">
      <c r="A365" s="529"/>
      <c r="B365" s="518" t="e">
        <f>+'MAPA DE RIESGOS SECCIONALES'!#REF!</f>
        <v>#REF!</v>
      </c>
      <c r="C365" s="485" t="e">
        <f>IF('MAPA DE RIESGOS SECCIONALES'!#REF!="Preventivo","x"," ")</f>
        <v>#REF!</v>
      </c>
      <c r="D365" s="485" t="e">
        <f>IF('MAPA DE RIESGOS SECCIONALES'!#REF!="Detectivo","x"," ")</f>
        <v>#REF!</v>
      </c>
      <c r="E365" s="8">
        <f>IF(E366="Asignado",E$2,0)</f>
        <v>50</v>
      </c>
      <c r="F365" s="8">
        <f>IF(F366="Adecuado",F$2,0)</f>
        <v>40</v>
      </c>
      <c r="G365" s="8">
        <f>IF(G366="Oportuna",G$2,0)</f>
        <v>0</v>
      </c>
      <c r="H365" s="8">
        <f>IF(H366="Prevenir",H$2,10)</f>
        <v>0</v>
      </c>
      <c r="I365" s="8">
        <f>IF(I366="Confiable",I$2,0)</f>
        <v>0</v>
      </c>
      <c r="J365" s="84">
        <f>SUM(E365:I365)</f>
        <v>90</v>
      </c>
      <c r="K365" s="56" t="s">
        <v>115</v>
      </c>
      <c r="L365" s="8">
        <f>IF(L366="Fuerte",100,IF(L366="Moderado",50,IF(L366="Débil",0)))</f>
        <v>100</v>
      </c>
      <c r="M365" s="477">
        <f>IF(M373="Fuerte",2,IF(M373="Moderado",1,IF(M373="Débil",0)))</f>
        <v>1</v>
      </c>
      <c r="N365" s="468">
        <f>IF((C373)&gt;=1,$M$365,0)</f>
        <v>0</v>
      </c>
      <c r="O365" s="468">
        <f>IF((D373)&gt;=1,$M$365,0)</f>
        <v>0</v>
      </c>
    </row>
    <row r="366" spans="1:15" s="14" customFormat="1" ht="155.25" customHeight="1" x14ac:dyDescent="0.25">
      <c r="A366" s="529"/>
      <c r="B366" s="519"/>
      <c r="C366" s="486"/>
      <c r="D366" s="486"/>
      <c r="E366" s="39" t="s">
        <v>101</v>
      </c>
      <c r="F366" s="39" t="s">
        <v>102</v>
      </c>
      <c r="G366" s="39" t="s">
        <v>104</v>
      </c>
      <c r="H366" s="39" t="s">
        <v>106</v>
      </c>
      <c r="I366" s="39" t="s">
        <v>107</v>
      </c>
      <c r="J366" s="92" t="str">
        <f>IF(AND(J365&gt;=0,J365&lt;=84),"Débil",IF(AND(J365&gt;=85,J365&lt;=95),"Moderado",IF(AND(J365&gt;=96,J365&lt;=100),"Fuerte")))</f>
        <v>Moderado</v>
      </c>
      <c r="K366" s="93" t="str">
        <f>IF(K365="Siempre","Fuerte",IF(K365="Algunas Veces","Moderado",IF(K365="No se ejecuta","Débil")))</f>
        <v>Fuerte</v>
      </c>
      <c r="L366" s="95" t="s">
        <v>118</v>
      </c>
      <c r="M366" s="478"/>
      <c r="N366" s="469"/>
      <c r="O366" s="469"/>
    </row>
    <row r="367" spans="1:15" s="14" customFormat="1" x14ac:dyDescent="0.25">
      <c r="A367" s="529"/>
      <c r="B367" s="518" t="e">
        <f>+'MAPA DE RIESGOS SECCIONALES'!#REF!</f>
        <v>#REF!</v>
      </c>
      <c r="C367" s="485" t="e">
        <f>IF('MAPA DE RIESGOS SECCIONALES'!#REF!="Preventivo","x"," ")</f>
        <v>#REF!</v>
      </c>
      <c r="D367" s="485" t="e">
        <f>IF('MAPA DE RIESGOS SECCIONALES'!#REF!="Detectivo","x"," ")</f>
        <v>#REF!</v>
      </c>
      <c r="E367" s="8">
        <f>IF(E368="Asignado",E$2,0)</f>
        <v>50</v>
      </c>
      <c r="F367" s="8">
        <f>IF(F368="Adecuado",F$2,0)</f>
        <v>40</v>
      </c>
      <c r="G367" s="8">
        <f>IF(G368="Oportuna",G$2,0)</f>
        <v>0</v>
      </c>
      <c r="H367" s="8">
        <f>IF(H368="Prevenir",H$2,10)</f>
        <v>0</v>
      </c>
      <c r="I367" s="8">
        <f>IF(I368="Confiable",I$2,0)</f>
        <v>0</v>
      </c>
      <c r="J367" s="84">
        <f>SUM(E367:I367)</f>
        <v>90</v>
      </c>
      <c r="K367" s="56" t="s">
        <v>115</v>
      </c>
      <c r="L367" s="8">
        <f>IF(L368="Fuerte",100,IF(L368="Moderado",50,IF(L368="Débil",0)))</f>
        <v>100</v>
      </c>
      <c r="M367" s="478"/>
      <c r="N367" s="469"/>
      <c r="O367" s="469"/>
    </row>
    <row r="368" spans="1:15" s="14" customFormat="1" ht="161.25" customHeight="1" x14ac:dyDescent="0.25">
      <c r="A368" s="529"/>
      <c r="B368" s="519"/>
      <c r="C368" s="486"/>
      <c r="D368" s="486"/>
      <c r="E368" s="39" t="s">
        <v>101</v>
      </c>
      <c r="F368" s="39" t="s">
        <v>102</v>
      </c>
      <c r="G368" s="39" t="s">
        <v>104</v>
      </c>
      <c r="H368" s="39" t="s">
        <v>106</v>
      </c>
      <c r="I368" s="39" t="s">
        <v>107</v>
      </c>
      <c r="J368" s="92" t="str">
        <f>IF(AND(J367&gt;=0,J367&lt;=84),"Débil",IF(AND(J367&gt;=85,J367&lt;=95),"Moderado",IF(AND(J367&gt;=96,J367&lt;=100),"Fuerte")))</f>
        <v>Moderado</v>
      </c>
      <c r="K368" s="93" t="str">
        <f>IF(K367="Siempre","Fuerte",IF(K367="Algunas Veces","Moderado",IF(K367="No se ejecuta","Débil")))</f>
        <v>Fuerte</v>
      </c>
      <c r="L368" s="95" t="s">
        <v>118</v>
      </c>
      <c r="M368" s="478"/>
      <c r="N368" s="469"/>
      <c r="O368" s="469"/>
    </row>
    <row r="369" spans="1:15" s="14" customFormat="1" ht="18.75" customHeight="1" x14ac:dyDescent="0.25">
      <c r="A369" s="529"/>
      <c r="B369" s="518" t="e">
        <f>+'MAPA DE RIESGOS SECCIONALES'!#REF!</f>
        <v>#REF!</v>
      </c>
      <c r="C369" s="485" t="e">
        <f>IF('MAPA DE RIESGOS SECCIONALES'!#REF!="Preventivo","x"," ")</f>
        <v>#REF!</v>
      </c>
      <c r="D369" s="485" t="e">
        <f>IF('MAPA DE RIESGOS SECCIONALES'!#REF!="Detectivo","x"," ")</f>
        <v>#REF!</v>
      </c>
      <c r="E369" s="8">
        <f>IF(E370="Asignado",E$2,0)</f>
        <v>50</v>
      </c>
      <c r="F369" s="8">
        <f>IF(F370="Adecuado",F$2,0)</f>
        <v>40</v>
      </c>
      <c r="G369" s="8">
        <f>IF(G370="Oportuna",G$2,0)</f>
        <v>0</v>
      </c>
      <c r="H369" s="8">
        <f>IF(H370="Prevenir",H$2,10)</f>
        <v>10</v>
      </c>
      <c r="I369" s="8">
        <f>IF(I370="Confiable",I$2,0)</f>
        <v>0</v>
      </c>
      <c r="J369" s="84">
        <f>SUM(E369:I369)</f>
        <v>100</v>
      </c>
      <c r="K369" s="56" t="s">
        <v>115</v>
      </c>
      <c r="L369" s="8">
        <f>IF(L370="Fuerte",100,IF(L370="Moderado",50,IF(L370="Débil",0)))</f>
        <v>50</v>
      </c>
      <c r="M369" s="478"/>
      <c r="N369" s="469"/>
      <c r="O369" s="469"/>
    </row>
    <row r="370" spans="1:15" s="14" customFormat="1" ht="162.75" customHeight="1" x14ac:dyDescent="0.25">
      <c r="A370" s="529"/>
      <c r="B370" s="519"/>
      <c r="C370" s="486"/>
      <c r="D370" s="486"/>
      <c r="E370" s="39" t="s">
        <v>101</v>
      </c>
      <c r="F370" s="39" t="s">
        <v>102</v>
      </c>
      <c r="G370" s="39" t="s">
        <v>104</v>
      </c>
      <c r="H370" s="39" t="s">
        <v>113</v>
      </c>
      <c r="I370" s="39" t="s">
        <v>107</v>
      </c>
      <c r="J370" s="92" t="str">
        <f>IF(AND(J369&gt;=0,J369&lt;=84),"Débil",IF(AND(J369&gt;=85,J369&lt;=95),"Moderado",IF(AND(J369&gt;=96,J369&lt;=100),"Fuerte")))</f>
        <v>Fuerte</v>
      </c>
      <c r="K370" s="93" t="str">
        <f>IF(K369="Siempre","Fuerte",IF(K369="Algunas Veces","Moderado",IF(K369="No se ejecuta","Débil")))</f>
        <v>Fuerte</v>
      </c>
      <c r="L370" s="95" t="s">
        <v>19</v>
      </c>
      <c r="M370" s="478"/>
      <c r="N370" s="469"/>
      <c r="O370" s="469"/>
    </row>
    <row r="371" spans="1:15" s="14" customFormat="1" ht="18.75" customHeight="1" x14ac:dyDescent="0.25">
      <c r="A371" s="529"/>
      <c r="B371" s="518" t="e">
        <f>+'MAPA DE RIESGOS SECCIONALES'!#REF!</f>
        <v>#REF!</v>
      </c>
      <c r="C371" s="485" t="e">
        <f>IF('MAPA DE RIESGOS SECCIONALES'!#REF!="Preventivo","x"," ")</f>
        <v>#REF!</v>
      </c>
      <c r="D371" s="485" t="e">
        <f>IF('MAPA DE RIESGOS SECCIONALES'!#REF!="Detectivo","x"," ")</f>
        <v>#REF!</v>
      </c>
      <c r="E371" s="8">
        <f>IF(E372="Asignado",E$2,0)</f>
        <v>50</v>
      </c>
      <c r="F371" s="8">
        <f>IF(F372="Adecuado",F$2,0)</f>
        <v>40</v>
      </c>
      <c r="G371" s="8">
        <f>IF(G372="Oportuna",G$2,0)</f>
        <v>0</v>
      </c>
      <c r="H371" s="8">
        <f>IF(H372="Prevenir",H$2,10)</f>
        <v>0</v>
      </c>
      <c r="I371" s="8">
        <f>IF(I372="Confiable",I$2,0)</f>
        <v>0</v>
      </c>
      <c r="J371" s="84">
        <f>SUM(E371:I371)</f>
        <v>90</v>
      </c>
      <c r="K371" s="56" t="s">
        <v>115</v>
      </c>
      <c r="L371" s="8">
        <f>IF(L372="Fuerte",100,IF(L372="Moderado",50,IF(L372="Débil",0)))</f>
        <v>100</v>
      </c>
      <c r="M371" s="478"/>
      <c r="N371" s="469"/>
      <c r="O371" s="469"/>
    </row>
    <row r="372" spans="1:15" s="14" customFormat="1" ht="180" customHeight="1" x14ac:dyDescent="0.25">
      <c r="A372" s="530"/>
      <c r="B372" s="519"/>
      <c r="C372" s="486"/>
      <c r="D372" s="486"/>
      <c r="E372" s="39" t="s">
        <v>101</v>
      </c>
      <c r="F372" s="39" t="s">
        <v>102</v>
      </c>
      <c r="G372" s="39" t="s">
        <v>104</v>
      </c>
      <c r="H372" s="39" t="s">
        <v>106</v>
      </c>
      <c r="I372" s="39" t="s">
        <v>107</v>
      </c>
      <c r="J372" s="92" t="str">
        <f>IF(AND(J371&gt;=0,J371&lt;=84),"Débil",IF(AND(J371&gt;=85,J371&lt;=95),"Moderado",IF(AND(J371&gt;=96,J371&lt;=100),"Fuerte")))</f>
        <v>Moderado</v>
      </c>
      <c r="K372" s="93" t="str">
        <f>IF(K371="Siempre","Fuerte",IF(K371="Algunas Veces","Moderado",IF(K371="No se ejecuta","Débil")))</f>
        <v>Fuerte</v>
      </c>
      <c r="L372" s="95" t="s">
        <v>118</v>
      </c>
      <c r="M372" s="479"/>
      <c r="N372" s="470"/>
      <c r="O372" s="470"/>
    </row>
    <row r="373" spans="1:15" s="14" customFormat="1" x14ac:dyDescent="0.25">
      <c r="C373" s="91">
        <f>COUNTIF(C365:C372,"x")</f>
        <v>0</v>
      </c>
      <c r="D373" s="91">
        <f>COUNTIF(D365:D372,"x")</f>
        <v>0</v>
      </c>
      <c r="J373" s="54"/>
      <c r="L373" s="58">
        <f>AVERAGE(L365:L372)</f>
        <v>87.5</v>
      </c>
      <c r="M373" s="57" t="str">
        <f>IF(AND(L373&gt;=0,L373&lt;=49),"Débil",IF(AND(L373&gt;=50,L373&lt;=87.5),"Moderado",IF(AND(L373&gt;=87.6,L373&lt;=100),"Fuerte")))</f>
        <v>Moderado</v>
      </c>
      <c r="N373" s="38"/>
      <c r="O373" s="38"/>
    </row>
    <row r="374" spans="1:15" s="14" customFormat="1" x14ac:dyDescent="0.25">
      <c r="C374" s="35"/>
      <c r="D374" s="35"/>
    </row>
    <row r="375" spans="1:15" s="14" customFormat="1" x14ac:dyDescent="0.25">
      <c r="C375" s="35"/>
      <c r="D375" s="35"/>
    </row>
    <row r="376" spans="1:15" s="14" customFormat="1" x14ac:dyDescent="0.25">
      <c r="C376" s="35"/>
      <c r="D376" s="35"/>
    </row>
    <row r="377" spans="1:15" s="14" customFormat="1" ht="30" x14ac:dyDescent="0.25">
      <c r="A377" s="41" t="s">
        <v>1</v>
      </c>
      <c r="B377" s="487" t="s">
        <v>72</v>
      </c>
      <c r="C377" s="488"/>
      <c r="D377" s="489"/>
      <c r="E377" s="40">
        <v>15</v>
      </c>
      <c r="F377" s="40">
        <v>15</v>
      </c>
      <c r="G377" s="40">
        <v>15</v>
      </c>
      <c r="H377" s="40">
        <v>15</v>
      </c>
      <c r="I377" s="40">
        <v>15</v>
      </c>
      <c r="J377" s="40">
        <f>SUM(E377:I377)</f>
        <v>75</v>
      </c>
      <c r="K377" s="61" t="s">
        <v>125</v>
      </c>
      <c r="L377" s="61" t="s">
        <v>119</v>
      </c>
      <c r="M377" s="490" t="s">
        <v>70</v>
      </c>
      <c r="N377" s="471" t="s">
        <v>61</v>
      </c>
      <c r="O377" s="472"/>
    </row>
    <row r="378" spans="1:15" s="14" customFormat="1" ht="43.5" customHeight="1" x14ac:dyDescent="0.25">
      <c r="A378" s="505" t="e">
        <f>+'MAPA DE RIESGOS SECCIONALES'!#REF!</f>
        <v>#REF!</v>
      </c>
      <c r="B378" s="36" t="s">
        <v>71</v>
      </c>
      <c r="C378" s="499" t="s">
        <v>2</v>
      </c>
      <c r="D378" s="499" t="s">
        <v>3</v>
      </c>
      <c r="E378" s="493" t="s">
        <v>94</v>
      </c>
      <c r="F378" s="493" t="s">
        <v>95</v>
      </c>
      <c r="G378" s="493" t="s">
        <v>96</v>
      </c>
      <c r="H378" s="493" t="s">
        <v>97</v>
      </c>
      <c r="I378" s="493" t="s">
        <v>98</v>
      </c>
      <c r="J378" s="494" t="s">
        <v>121</v>
      </c>
      <c r="K378" s="473" t="s">
        <v>114</v>
      </c>
      <c r="L378" s="475" t="s">
        <v>120</v>
      </c>
      <c r="M378" s="491"/>
      <c r="N378" s="466" t="s">
        <v>2</v>
      </c>
      <c r="O378" s="466" t="s">
        <v>3</v>
      </c>
    </row>
    <row r="379" spans="1:15" s="14" customFormat="1" ht="35.25" customHeight="1" x14ac:dyDescent="0.25">
      <c r="A379" s="506"/>
      <c r="B379" s="37" t="s">
        <v>60</v>
      </c>
      <c r="C379" s="500"/>
      <c r="D379" s="500"/>
      <c r="E379" s="493"/>
      <c r="F379" s="493"/>
      <c r="G379" s="493"/>
      <c r="H379" s="493"/>
      <c r="I379" s="493"/>
      <c r="J379" s="494"/>
      <c r="K379" s="474"/>
      <c r="L379" s="476"/>
      <c r="M379" s="492"/>
      <c r="N379" s="467"/>
      <c r="O379" s="467"/>
    </row>
    <row r="380" spans="1:15" s="14" customFormat="1" ht="24" customHeight="1" x14ac:dyDescent="0.25">
      <c r="A380" s="506"/>
      <c r="B380" s="518" t="e">
        <f>+'MAPA DE RIESGOS SECCIONALES'!#REF!</f>
        <v>#REF!</v>
      </c>
      <c r="C380" s="485" t="e">
        <f>IF('MAPA DE RIESGOS SECCIONALES'!#REF!="Preventivo","x"," ")</f>
        <v>#REF!</v>
      </c>
      <c r="D380" s="485" t="e">
        <f>IF('MAPA DE RIESGOS SECCIONALES'!#REF!="Detectivo","x"," ")</f>
        <v>#REF!</v>
      </c>
      <c r="E380" s="8">
        <f>IF(E381="Asignado",E$2,0)</f>
        <v>50</v>
      </c>
      <c r="F380" s="8">
        <f>IF(F381="Adecuado",F$2,0)</f>
        <v>40</v>
      </c>
      <c r="G380" s="8">
        <f>IF(G381="Oportuna",G$2,0)</f>
        <v>0</v>
      </c>
      <c r="H380" s="8">
        <f>IF(H381="Prevenir",H$2,10)</f>
        <v>0</v>
      </c>
      <c r="I380" s="8">
        <f>IF(I381="Confiable",I$2,0)</f>
        <v>0</v>
      </c>
      <c r="J380" s="84">
        <f>SUM(E380:I380)</f>
        <v>90</v>
      </c>
      <c r="K380" s="56" t="s">
        <v>115</v>
      </c>
      <c r="L380" s="8">
        <f>IF(L381="Fuerte",100,IF(L381="Moderado",50,IF(L381="Débil",0)))</f>
        <v>100</v>
      </c>
      <c r="M380" s="477">
        <f>IF(M388="Fuerte",2,IF(M388="Moderado",1,IF(M388="Débil",0)))</f>
        <v>1</v>
      </c>
      <c r="N380" s="468">
        <f>IF((C388)&gt;=1,$M$380,0)</f>
        <v>0</v>
      </c>
      <c r="O380" s="468">
        <f>IF((D388)&gt;=1,$M$380,0)</f>
        <v>0</v>
      </c>
    </row>
    <row r="381" spans="1:15" s="14" customFormat="1" ht="114.75" customHeight="1" x14ac:dyDescent="0.25">
      <c r="A381" s="506"/>
      <c r="B381" s="519"/>
      <c r="C381" s="486"/>
      <c r="D381" s="486"/>
      <c r="E381" s="39" t="s">
        <v>101</v>
      </c>
      <c r="F381" s="39" t="s">
        <v>102</v>
      </c>
      <c r="G381" s="39" t="s">
        <v>104</v>
      </c>
      <c r="H381" s="39" t="s">
        <v>106</v>
      </c>
      <c r="I381" s="39" t="s">
        <v>107</v>
      </c>
      <c r="J381" s="92" t="str">
        <f>IF(AND(J380&gt;=0,J380&lt;=84),"Débil",IF(AND(J380&gt;=85,J380&lt;=95),"Moderado",IF(AND(J380&gt;=96,J380&lt;=100),"Fuerte")))</f>
        <v>Moderado</v>
      </c>
      <c r="K381" s="93" t="str">
        <f>IF(K380="Siempre","Fuerte",IF(K380="Algunas Veces","Moderado",IF(K380="No se ejecuta","Débil")))</f>
        <v>Fuerte</v>
      </c>
      <c r="L381" s="95" t="s">
        <v>118</v>
      </c>
      <c r="M381" s="478"/>
      <c r="N381" s="469"/>
      <c r="O381" s="469"/>
    </row>
    <row r="382" spans="1:15" s="14" customFormat="1" ht="30.75" customHeight="1" x14ac:dyDescent="0.25">
      <c r="A382" s="506"/>
      <c r="B382" s="518" t="e">
        <f>+'MAPA DE RIESGOS SECCIONALES'!#REF!</f>
        <v>#REF!</v>
      </c>
      <c r="C382" s="485" t="e">
        <f>IF('MAPA DE RIESGOS SECCIONALES'!#REF!="Preventivo","x"," ")</f>
        <v>#REF!</v>
      </c>
      <c r="D382" s="485" t="e">
        <f>IF('MAPA DE RIESGOS SECCIONALES'!#REF!="Detectivo","x"," ")</f>
        <v>#REF!</v>
      </c>
      <c r="E382" s="8">
        <f>IF(E383="Asignado",E$2,0)</f>
        <v>50</v>
      </c>
      <c r="F382" s="8">
        <f>IF(F383="Adecuado",F$2,0)</f>
        <v>40</v>
      </c>
      <c r="G382" s="8">
        <f>IF(G383="Oportuna",G$2,0)</f>
        <v>0</v>
      </c>
      <c r="H382" s="8">
        <f>IF(H383="Prevenir",H$2,10)</f>
        <v>0</v>
      </c>
      <c r="I382" s="8">
        <f>IF(I383="Confiable",I$2,0)</f>
        <v>0</v>
      </c>
      <c r="J382" s="84">
        <f>SUM(E382:I382)</f>
        <v>90</v>
      </c>
      <c r="K382" s="56" t="s">
        <v>115</v>
      </c>
      <c r="L382" s="8">
        <f>IF(L383="Fuerte",100,IF(L383="Moderado",50,IF(L383="Débil",0)))</f>
        <v>100</v>
      </c>
      <c r="M382" s="478"/>
      <c r="N382" s="469"/>
      <c r="O382" s="469"/>
    </row>
    <row r="383" spans="1:15" s="14" customFormat="1" ht="120" customHeight="1" x14ac:dyDescent="0.25">
      <c r="A383" s="506"/>
      <c r="B383" s="519"/>
      <c r="C383" s="486"/>
      <c r="D383" s="486"/>
      <c r="E383" s="39" t="s">
        <v>101</v>
      </c>
      <c r="F383" s="39" t="s">
        <v>102</v>
      </c>
      <c r="G383" s="39" t="s">
        <v>104</v>
      </c>
      <c r="H383" s="39" t="s">
        <v>106</v>
      </c>
      <c r="I383" s="39" t="s">
        <v>107</v>
      </c>
      <c r="J383" s="92" t="str">
        <f>IF(AND(J382&gt;=0,J382&lt;=84),"Débil",IF(AND(J382&gt;=85,J382&lt;=95),"Moderado",IF(AND(J382&gt;=96,J382&lt;=100),"Fuerte")))</f>
        <v>Moderado</v>
      </c>
      <c r="K383" s="93" t="str">
        <f>IF(K382="Siempre","Fuerte",IF(K382="Algunas Veces","Moderado",IF(K382="No se ejecuta","Débil")))</f>
        <v>Fuerte</v>
      </c>
      <c r="L383" s="95" t="s">
        <v>118</v>
      </c>
      <c r="M383" s="478"/>
      <c r="N383" s="469"/>
      <c r="O383" s="469"/>
    </row>
    <row r="384" spans="1:15" s="14" customFormat="1" ht="24" customHeight="1" x14ac:dyDescent="0.25">
      <c r="A384" s="506"/>
      <c r="B384" s="518" t="e">
        <f>+'MAPA DE RIESGOS SECCIONALES'!#REF!</f>
        <v>#REF!</v>
      </c>
      <c r="C384" s="485" t="e">
        <f>IF('MAPA DE RIESGOS SECCIONALES'!#REF!="Preventivo","x"," ")</f>
        <v>#REF!</v>
      </c>
      <c r="D384" s="485" t="e">
        <f>IF('MAPA DE RIESGOS SECCIONALES'!#REF!="Detectivo","x"," ")</f>
        <v>#REF!</v>
      </c>
      <c r="E384" s="8">
        <f>IF(E385="Asignado",E$2,0)</f>
        <v>50</v>
      </c>
      <c r="F384" s="8">
        <f>IF(F385="Adecuado",F$2,0)</f>
        <v>40</v>
      </c>
      <c r="G384" s="8">
        <f>IF(G385="Oportuna",G$2,0)</f>
        <v>0</v>
      </c>
      <c r="H384" s="8">
        <f>IF(H385="Prevenir",H$2,10)</f>
        <v>0</v>
      </c>
      <c r="I384" s="8">
        <f>IF(I385="Confiable",I$2,0)</f>
        <v>0</v>
      </c>
      <c r="J384" s="84">
        <f>SUM(E384:I384)</f>
        <v>90</v>
      </c>
      <c r="K384" s="56" t="s">
        <v>115</v>
      </c>
      <c r="L384" s="8">
        <f>IF(L385="Fuerte",100,IF(L385="Moderado",50,IF(L385="Débil",0)))</f>
        <v>100</v>
      </c>
      <c r="M384" s="478"/>
      <c r="N384" s="469"/>
      <c r="O384" s="469"/>
    </row>
    <row r="385" spans="1:15" s="14" customFormat="1" ht="120.75" customHeight="1" x14ac:dyDescent="0.25">
      <c r="A385" s="506"/>
      <c r="B385" s="519"/>
      <c r="C385" s="486"/>
      <c r="D385" s="486"/>
      <c r="E385" s="39" t="s">
        <v>101</v>
      </c>
      <c r="F385" s="39" t="s">
        <v>102</v>
      </c>
      <c r="G385" s="39" t="s">
        <v>104</v>
      </c>
      <c r="H385" s="39" t="s">
        <v>106</v>
      </c>
      <c r="I385" s="39" t="s">
        <v>107</v>
      </c>
      <c r="J385" s="92" t="str">
        <f>IF(AND(J384&gt;=0,J384&lt;=84),"Débil",IF(AND(J384&gt;=85,J384&lt;=95),"Moderado",IF(AND(J384&gt;=96,J384&lt;=100),"Fuerte")))</f>
        <v>Moderado</v>
      </c>
      <c r="K385" s="93" t="str">
        <f>IF(K384="Siempre","Fuerte",IF(K384="Algunas Veces","Moderado",IF(K384="No se ejecuta","Débil")))</f>
        <v>Fuerte</v>
      </c>
      <c r="L385" s="95" t="s">
        <v>118</v>
      </c>
      <c r="M385" s="478"/>
      <c r="N385" s="469"/>
      <c r="O385" s="469"/>
    </row>
    <row r="386" spans="1:15" s="14" customFormat="1" ht="18.75" customHeight="1" x14ac:dyDescent="0.25">
      <c r="A386" s="506"/>
      <c r="B386" s="518" t="e">
        <f>+'MAPA DE RIESGOS SECCIONALES'!#REF!</f>
        <v>#REF!</v>
      </c>
      <c r="C386" s="485" t="e">
        <f>IF('MAPA DE RIESGOS SECCIONALES'!#REF!="Preventivo","x"," ")</f>
        <v>#REF!</v>
      </c>
      <c r="D386" s="485" t="e">
        <f>IF('MAPA DE RIESGOS SECCIONALES'!#REF!="Detectivo","x"," ")</f>
        <v>#REF!</v>
      </c>
      <c r="E386" s="8">
        <f>IF(E387="Asignado",E$2,0)</f>
        <v>50</v>
      </c>
      <c r="F386" s="8">
        <f>IF(F387="Adecuado",F$2,0)</f>
        <v>40</v>
      </c>
      <c r="G386" s="8">
        <f>IF(G387="Oportuna",G$2,0)</f>
        <v>0</v>
      </c>
      <c r="H386" s="8">
        <f>IF(H387="Prevenir",H$2,10)</f>
        <v>10</v>
      </c>
      <c r="I386" s="8">
        <f>IF(I387="Confiable",I$2,0)</f>
        <v>0</v>
      </c>
      <c r="J386" s="84">
        <f>SUM(E386:I386)</f>
        <v>100</v>
      </c>
      <c r="K386" s="56" t="s">
        <v>115</v>
      </c>
      <c r="L386" s="8">
        <f>IF(L387="Fuerte",100,IF(L387="Moderado",50,IF(L387="Débil",0)))</f>
        <v>50</v>
      </c>
      <c r="M386" s="478"/>
      <c r="N386" s="469"/>
      <c r="O386" s="469"/>
    </row>
    <row r="387" spans="1:15" s="14" customFormat="1" ht="138.75" customHeight="1" x14ac:dyDescent="0.25">
      <c r="A387" s="507"/>
      <c r="B387" s="519"/>
      <c r="C387" s="486"/>
      <c r="D387" s="486"/>
      <c r="E387" s="39" t="s">
        <v>101</v>
      </c>
      <c r="F387" s="39" t="s">
        <v>102</v>
      </c>
      <c r="G387" s="39" t="s">
        <v>104</v>
      </c>
      <c r="H387" s="39" t="s">
        <v>113</v>
      </c>
      <c r="I387" s="39" t="s">
        <v>107</v>
      </c>
      <c r="J387" s="92" t="str">
        <f>IF(AND(J386&gt;=0,J386&lt;=84),"Débil",IF(AND(J386&gt;=85,J386&lt;=95),"Moderado",IF(AND(J386&gt;=96,J386&lt;=100),"Fuerte")))</f>
        <v>Fuerte</v>
      </c>
      <c r="K387" s="93" t="str">
        <f>IF(K386="Siempre","Fuerte",IF(K386="Algunas Veces","Moderado",IF(K386="No se ejecuta","Débil")))</f>
        <v>Fuerte</v>
      </c>
      <c r="L387" s="95" t="s">
        <v>19</v>
      </c>
      <c r="M387" s="479"/>
      <c r="N387" s="470"/>
      <c r="O387" s="470"/>
    </row>
    <row r="388" spans="1:15" s="14" customFormat="1" x14ac:dyDescent="0.25">
      <c r="C388" s="91">
        <f>COUNTIF(C380:C387,"x")</f>
        <v>0</v>
      </c>
      <c r="D388" s="91">
        <f>COUNTIF(D380:D387,"x")</f>
        <v>0</v>
      </c>
      <c r="J388" s="54"/>
      <c r="L388" s="58">
        <f>AVERAGE(L380:L387)</f>
        <v>87.5</v>
      </c>
      <c r="M388" s="57" t="str">
        <f>IF(AND(L388&gt;=0,L388&lt;=49),"Débil",IF(AND(L388&gt;=50,L388&lt;=87.5),"Moderado",IF(AND(L388&gt;=87.6,L388&lt;=100),"Fuerte")))</f>
        <v>Moderado</v>
      </c>
      <c r="N388" s="38"/>
      <c r="O388" s="38"/>
    </row>
    <row r="389" spans="1:15" s="14" customFormat="1" x14ac:dyDescent="0.25">
      <c r="C389" s="35"/>
      <c r="D389" s="35"/>
    </row>
    <row r="390" spans="1:15" s="14" customFormat="1" x14ac:dyDescent="0.25">
      <c r="C390" s="35"/>
      <c r="D390" s="35"/>
    </row>
    <row r="391" spans="1:15" s="14" customFormat="1" x14ac:dyDescent="0.25">
      <c r="C391" s="35"/>
      <c r="D391" s="35"/>
    </row>
    <row r="392" spans="1:15" s="14" customFormat="1" ht="30" x14ac:dyDescent="0.25">
      <c r="A392" s="41" t="s">
        <v>1</v>
      </c>
      <c r="B392" s="487" t="s">
        <v>72</v>
      </c>
      <c r="C392" s="488"/>
      <c r="D392" s="489"/>
      <c r="E392" s="40">
        <v>15</v>
      </c>
      <c r="F392" s="40">
        <v>15</v>
      </c>
      <c r="G392" s="40">
        <v>15</v>
      </c>
      <c r="H392" s="40">
        <v>15</v>
      </c>
      <c r="I392" s="40">
        <v>15</v>
      </c>
      <c r="J392" s="40">
        <f>SUM(E392:I392)</f>
        <v>75</v>
      </c>
      <c r="K392" s="61" t="s">
        <v>125</v>
      </c>
      <c r="L392" s="61" t="s">
        <v>119</v>
      </c>
      <c r="M392" s="490" t="s">
        <v>70</v>
      </c>
      <c r="N392" s="471" t="s">
        <v>61</v>
      </c>
      <c r="O392" s="472"/>
    </row>
    <row r="393" spans="1:15" s="14" customFormat="1" ht="43.5" customHeight="1" x14ac:dyDescent="0.25">
      <c r="A393" s="505" t="e">
        <f>+'MAPA DE RIESGOS SECCIONALES'!#REF!</f>
        <v>#REF!</v>
      </c>
      <c r="B393" s="36" t="s">
        <v>71</v>
      </c>
      <c r="C393" s="499" t="s">
        <v>2</v>
      </c>
      <c r="D393" s="499" t="s">
        <v>3</v>
      </c>
      <c r="E393" s="493" t="s">
        <v>94</v>
      </c>
      <c r="F393" s="493" t="s">
        <v>95</v>
      </c>
      <c r="G393" s="493" t="s">
        <v>96</v>
      </c>
      <c r="H393" s="493" t="s">
        <v>97</v>
      </c>
      <c r="I393" s="493" t="s">
        <v>98</v>
      </c>
      <c r="J393" s="494" t="s">
        <v>121</v>
      </c>
      <c r="K393" s="473" t="s">
        <v>114</v>
      </c>
      <c r="L393" s="475" t="s">
        <v>120</v>
      </c>
      <c r="M393" s="491"/>
      <c r="N393" s="466" t="s">
        <v>2</v>
      </c>
      <c r="O393" s="466" t="s">
        <v>3</v>
      </c>
    </row>
    <row r="394" spans="1:15" s="14" customFormat="1" ht="35.25" customHeight="1" x14ac:dyDescent="0.25">
      <c r="A394" s="506"/>
      <c r="B394" s="37" t="s">
        <v>60</v>
      </c>
      <c r="C394" s="500"/>
      <c r="D394" s="500"/>
      <c r="E394" s="493"/>
      <c r="F394" s="493"/>
      <c r="G394" s="493"/>
      <c r="H394" s="493"/>
      <c r="I394" s="493"/>
      <c r="J394" s="494"/>
      <c r="K394" s="474"/>
      <c r="L394" s="476"/>
      <c r="M394" s="492"/>
      <c r="N394" s="467"/>
      <c r="O394" s="467"/>
    </row>
    <row r="395" spans="1:15" s="14" customFormat="1" ht="18.75" customHeight="1" x14ac:dyDescent="0.25">
      <c r="A395" s="506"/>
      <c r="B395" s="531" t="e">
        <f>+'MAPA DE RIESGOS SECCIONALES'!#REF!</f>
        <v>#REF!</v>
      </c>
      <c r="C395" s="485" t="e">
        <f>IF('MAPA DE RIESGOS SECCIONALES'!#REF!="Preventivo","x"," ")</f>
        <v>#REF!</v>
      </c>
      <c r="D395" s="485" t="e">
        <f>IF('MAPA DE RIESGOS SECCIONALES'!#REF!="Detectivo","x"," ")</f>
        <v>#REF!</v>
      </c>
      <c r="E395" s="8">
        <f>IF(E396="Asignado",E$2,0)</f>
        <v>50</v>
      </c>
      <c r="F395" s="8">
        <f>IF(F396="Adecuado",F$2,0)</f>
        <v>40</v>
      </c>
      <c r="G395" s="8">
        <f>IF(G396="Oportuna",G$2,0)</f>
        <v>0</v>
      </c>
      <c r="H395" s="8">
        <f>IF(H396="Prevenir",H$2,10)</f>
        <v>0</v>
      </c>
      <c r="I395" s="8">
        <f>IF(I396="Confiable",I$2,0)</f>
        <v>0</v>
      </c>
      <c r="J395" s="84">
        <f>SUM(E395:I395)</f>
        <v>90</v>
      </c>
      <c r="K395" s="56" t="s">
        <v>115</v>
      </c>
      <c r="L395" s="8">
        <f>IF(L396="Fuerte",100,IF(L396="Moderado",50,IF(L396="Débil",0)))</f>
        <v>100</v>
      </c>
      <c r="M395" s="477">
        <f>IF(M403="Fuerte",2,IF(M403="Moderado",1,IF(M403="Débil",0)))</f>
        <v>2</v>
      </c>
      <c r="N395" s="468">
        <f>IF((C403)&gt;=1,$M$395,0)</f>
        <v>0</v>
      </c>
      <c r="O395" s="468">
        <f>IF((D403)&gt;=1,$M$395,0)</f>
        <v>0</v>
      </c>
    </row>
    <row r="396" spans="1:15" s="14" customFormat="1" ht="118.5" customHeight="1" x14ac:dyDescent="0.25">
      <c r="A396" s="506"/>
      <c r="B396" s="532"/>
      <c r="C396" s="486"/>
      <c r="D396" s="486"/>
      <c r="E396" s="39" t="s">
        <v>101</v>
      </c>
      <c r="F396" s="39" t="s">
        <v>102</v>
      </c>
      <c r="G396" s="39" t="s">
        <v>104</v>
      </c>
      <c r="H396" s="39" t="s">
        <v>106</v>
      </c>
      <c r="I396" s="39" t="s">
        <v>107</v>
      </c>
      <c r="J396" s="92" t="str">
        <f>IF(AND(J395&gt;=0,J395&lt;=84),"Débil",IF(AND(J395&gt;=85,J395&lt;=95),"Moderado",IF(AND(J395&gt;=96,J395&lt;=100),"Fuerte")))</f>
        <v>Moderado</v>
      </c>
      <c r="K396" s="93" t="str">
        <f>IF(K395="Siempre","Fuerte",IF(K395="Algunas Veces","Moderado",IF(K395="No se ejecuta","Débil")))</f>
        <v>Fuerte</v>
      </c>
      <c r="L396" s="95" t="s">
        <v>118</v>
      </c>
      <c r="M396" s="478"/>
      <c r="N396" s="469"/>
      <c r="O396" s="469"/>
    </row>
    <row r="397" spans="1:15" s="14" customFormat="1" ht="18.75" customHeight="1" x14ac:dyDescent="0.25">
      <c r="A397" s="506"/>
      <c r="B397" s="531" t="e">
        <f>+'MAPA DE RIESGOS SECCIONALES'!#REF!</f>
        <v>#REF!</v>
      </c>
      <c r="C397" s="485" t="e">
        <f>IF('MAPA DE RIESGOS SECCIONALES'!#REF!="Preventivo","x"," ")</f>
        <v>#REF!</v>
      </c>
      <c r="D397" s="485" t="e">
        <f>IF('MAPA DE RIESGOS SECCIONALES'!#REF!="Detectivo","x"," ")</f>
        <v>#REF!</v>
      </c>
      <c r="E397" s="8">
        <f>IF(E398="Asignado",E$2,0)</f>
        <v>50</v>
      </c>
      <c r="F397" s="8">
        <f>IF(F398="Adecuado",F$2,0)</f>
        <v>40</v>
      </c>
      <c r="G397" s="8">
        <f>IF(G398="Oportuna",G$2,0)</f>
        <v>0</v>
      </c>
      <c r="H397" s="8">
        <f>IF(H398="Prevenir",H$2,10)</f>
        <v>0</v>
      </c>
      <c r="I397" s="8">
        <f>IF(I398="Confiable",I$2,0)</f>
        <v>0</v>
      </c>
      <c r="J397" s="84">
        <f>SUM(E397:I397)</f>
        <v>90</v>
      </c>
      <c r="K397" s="56" t="s">
        <v>115</v>
      </c>
      <c r="L397" s="8">
        <f>IF(L398="Fuerte",100,IF(L398="Moderado",50,IF(L398="Débil",0)))</f>
        <v>100</v>
      </c>
      <c r="M397" s="478"/>
      <c r="N397" s="469"/>
      <c r="O397" s="469"/>
    </row>
    <row r="398" spans="1:15" s="14" customFormat="1" ht="155.25" customHeight="1" x14ac:dyDescent="0.25">
      <c r="A398" s="506"/>
      <c r="B398" s="532"/>
      <c r="C398" s="486"/>
      <c r="D398" s="486"/>
      <c r="E398" s="39" t="s">
        <v>101</v>
      </c>
      <c r="F398" s="39" t="s">
        <v>102</v>
      </c>
      <c r="G398" s="39" t="s">
        <v>104</v>
      </c>
      <c r="H398" s="39" t="s">
        <v>106</v>
      </c>
      <c r="I398" s="39" t="s">
        <v>107</v>
      </c>
      <c r="J398" s="92" t="str">
        <f>IF(AND(J397&gt;=0,J397&lt;=84),"Débil",IF(AND(J397&gt;=85,J397&lt;=95),"Moderado",IF(AND(J397&gt;=96,J397&lt;=100),"Fuerte")))</f>
        <v>Moderado</v>
      </c>
      <c r="K398" s="93" t="str">
        <f>IF(K397="Siempre","Fuerte",IF(K397="Algunas Veces","Moderado",IF(K397="No se ejecuta","Débil")))</f>
        <v>Fuerte</v>
      </c>
      <c r="L398" s="95" t="s">
        <v>118</v>
      </c>
      <c r="M398" s="478"/>
      <c r="N398" s="469"/>
      <c r="O398" s="469"/>
    </row>
    <row r="399" spans="1:15" s="14" customFormat="1" ht="18.75" customHeight="1" x14ac:dyDescent="0.25">
      <c r="A399" s="506"/>
      <c r="B399" s="531" t="e">
        <f>+'MAPA DE RIESGOS SECCIONALES'!#REF!</f>
        <v>#REF!</v>
      </c>
      <c r="C399" s="485" t="e">
        <f>IF('MAPA DE RIESGOS SECCIONALES'!#REF!="Preventivo","x"," ")</f>
        <v>#REF!</v>
      </c>
      <c r="D399" s="485" t="e">
        <f>IF('MAPA DE RIESGOS SECCIONALES'!#REF!="Detectivo","x"," ")</f>
        <v>#REF!</v>
      </c>
      <c r="E399" s="8">
        <f>IF(E400="Asignado",E$2,0)</f>
        <v>50</v>
      </c>
      <c r="F399" s="8">
        <f>IF(F400="Adecuado",F$2,0)</f>
        <v>40</v>
      </c>
      <c r="G399" s="8">
        <f>IF(G400="Oportuna",G$2,0)</f>
        <v>0</v>
      </c>
      <c r="H399" s="8">
        <f>IF(H400="Prevenir",H$2,10)</f>
        <v>0</v>
      </c>
      <c r="I399" s="8">
        <f>IF(I400="Confiable",I$2,0)</f>
        <v>0</v>
      </c>
      <c r="J399" s="84">
        <f>SUM(E399:I399)</f>
        <v>90</v>
      </c>
      <c r="K399" s="56" t="s">
        <v>115</v>
      </c>
      <c r="L399" s="8">
        <f>IF(L400="Fuerte",100,IF(L400="Moderado",50,IF(L400="Débil",0)))</f>
        <v>100</v>
      </c>
      <c r="M399" s="478"/>
      <c r="N399" s="469"/>
      <c r="O399" s="469"/>
    </row>
    <row r="400" spans="1:15" s="14" customFormat="1" ht="113.25" customHeight="1" x14ac:dyDescent="0.25">
      <c r="A400" s="506"/>
      <c r="B400" s="532"/>
      <c r="C400" s="486"/>
      <c r="D400" s="486"/>
      <c r="E400" s="39" t="s">
        <v>101</v>
      </c>
      <c r="F400" s="39" t="s">
        <v>102</v>
      </c>
      <c r="G400" s="39" t="s">
        <v>104</v>
      </c>
      <c r="H400" s="39" t="s">
        <v>106</v>
      </c>
      <c r="I400" s="39" t="s">
        <v>107</v>
      </c>
      <c r="J400" s="92" t="str">
        <f>IF(AND(J399&gt;=0,J399&lt;=84),"Débil",IF(AND(J399&gt;=85,J399&lt;=95),"Moderado",IF(AND(J399&gt;=96,J399&lt;=100),"Fuerte")))</f>
        <v>Moderado</v>
      </c>
      <c r="K400" s="93" t="str">
        <f>IF(K399="Siempre","Fuerte",IF(K399="Algunas Veces","Moderado",IF(K399="No se ejecuta","Débil")))</f>
        <v>Fuerte</v>
      </c>
      <c r="L400" s="95" t="s">
        <v>118</v>
      </c>
      <c r="M400" s="478"/>
      <c r="N400" s="469"/>
      <c r="O400" s="469"/>
    </row>
    <row r="401" spans="1:15" s="14" customFormat="1" x14ac:dyDescent="0.25">
      <c r="A401" s="506"/>
      <c r="B401" s="531" t="e">
        <f>+'MAPA DE RIESGOS SECCIONALES'!#REF!</f>
        <v>#REF!</v>
      </c>
      <c r="C401" s="485" t="e">
        <f>IF('MAPA DE RIESGOS SECCIONALES'!#REF!="Preventivo","x"," ")</f>
        <v>#REF!</v>
      </c>
      <c r="D401" s="485" t="e">
        <f>IF('MAPA DE RIESGOS SECCIONALES'!#REF!="Detectivo","x"," ")</f>
        <v>#REF!</v>
      </c>
      <c r="E401" s="8">
        <f>IF(E402="Asignado",E$2,0)</f>
        <v>50</v>
      </c>
      <c r="F401" s="8">
        <f>IF(F402="Adecuado",F$2,0)</f>
        <v>40</v>
      </c>
      <c r="G401" s="8">
        <f>IF(G402="Oportuna",G$2,0)</f>
        <v>0</v>
      </c>
      <c r="H401" s="8">
        <f>IF(H402="Prevenir",H$2,10)</f>
        <v>10</v>
      </c>
      <c r="I401" s="8">
        <f>IF(I402="Confiable",I$2,0)</f>
        <v>0</v>
      </c>
      <c r="J401" s="84">
        <f>SUM(E401:I401)</f>
        <v>100</v>
      </c>
      <c r="K401" s="56" t="s">
        <v>115</v>
      </c>
      <c r="L401" s="8">
        <f>IF(L402="Fuerte",100,IF(L402="Moderado",50,IF(L402="Débil",0)))</f>
        <v>100</v>
      </c>
      <c r="M401" s="478"/>
      <c r="N401" s="469"/>
      <c r="O401" s="469"/>
    </row>
    <row r="402" spans="1:15" s="14" customFormat="1" ht="90" customHeight="1" x14ac:dyDescent="0.25">
      <c r="A402" s="507"/>
      <c r="B402" s="532"/>
      <c r="C402" s="486"/>
      <c r="D402" s="486"/>
      <c r="E402" s="39" t="s">
        <v>101</v>
      </c>
      <c r="F402" s="39" t="s">
        <v>102</v>
      </c>
      <c r="G402" s="39" t="s">
        <v>104</v>
      </c>
      <c r="H402" s="39" t="s">
        <v>113</v>
      </c>
      <c r="I402" s="39" t="s">
        <v>107</v>
      </c>
      <c r="J402" s="92" t="str">
        <f>IF(AND(J401&gt;=0,J401&lt;=84),"Débil",IF(AND(J401&gt;=85,J401&lt;=95),"Moderado",IF(AND(J401&gt;=96,J401&lt;=100),"Fuerte")))</f>
        <v>Fuerte</v>
      </c>
      <c r="K402" s="93" t="str">
        <f>IF(K401="Siempre","Fuerte",IF(K401="Algunas Veces","Moderado",IF(K401="No se ejecuta","Débil")))</f>
        <v>Fuerte</v>
      </c>
      <c r="L402" s="95" t="s">
        <v>118</v>
      </c>
      <c r="M402" s="479"/>
      <c r="N402" s="470"/>
      <c r="O402" s="470"/>
    </row>
    <row r="403" spans="1:15" s="14" customFormat="1" x14ac:dyDescent="0.25">
      <c r="C403" s="91">
        <f>COUNTIF(C395:C402,"x")</f>
        <v>0</v>
      </c>
      <c r="D403" s="91">
        <f>COUNTIF(D395:D402,"x")</f>
        <v>0</v>
      </c>
      <c r="J403" s="54"/>
      <c r="L403" s="58">
        <f>AVERAGE(L395:L402)</f>
        <v>100</v>
      </c>
      <c r="M403" s="57" t="str">
        <f>IF(AND(L403&gt;=0,L403&lt;=49),"Débil",IF(AND(L403&gt;=50,L403&lt;=87.5),"Moderado",IF(AND(L403&gt;=87.6,L403&lt;=100),"Fuerte")))</f>
        <v>Fuerte</v>
      </c>
      <c r="N403" s="38"/>
      <c r="O403" s="38"/>
    </row>
    <row r="404" spans="1:15" s="14" customFormat="1" x14ac:dyDescent="0.25">
      <c r="C404" s="35"/>
      <c r="D404" s="35"/>
    </row>
    <row r="405" spans="1:15" s="14" customFormat="1" x14ac:dyDescent="0.25">
      <c r="C405" s="35"/>
      <c r="D405" s="35"/>
    </row>
    <row r="406" spans="1:15" s="14" customFormat="1" x14ac:dyDescent="0.25">
      <c r="C406" s="35"/>
      <c r="D406" s="35"/>
    </row>
    <row r="407" spans="1:15" s="14" customFormat="1" ht="30" x14ac:dyDescent="0.25">
      <c r="A407" s="41" t="s">
        <v>1</v>
      </c>
      <c r="B407" s="487" t="s">
        <v>72</v>
      </c>
      <c r="C407" s="488"/>
      <c r="D407" s="489"/>
      <c r="E407" s="40">
        <v>15</v>
      </c>
      <c r="F407" s="40">
        <v>15</v>
      </c>
      <c r="G407" s="40">
        <v>15</v>
      </c>
      <c r="H407" s="40">
        <v>15</v>
      </c>
      <c r="I407" s="40">
        <v>15</v>
      </c>
      <c r="J407" s="40">
        <f>SUM(E407:I407)</f>
        <v>75</v>
      </c>
      <c r="K407" s="61" t="s">
        <v>125</v>
      </c>
      <c r="L407" s="61" t="s">
        <v>119</v>
      </c>
      <c r="M407" s="490" t="s">
        <v>70</v>
      </c>
      <c r="N407" s="471" t="s">
        <v>61</v>
      </c>
      <c r="O407" s="472"/>
    </row>
    <row r="408" spans="1:15" s="14" customFormat="1" ht="43.5" customHeight="1" x14ac:dyDescent="0.25">
      <c r="A408" s="505" t="e">
        <f>+'MAPA DE RIESGOS SECCIONALES'!#REF!</f>
        <v>#REF!</v>
      </c>
      <c r="B408" s="36" t="s">
        <v>71</v>
      </c>
      <c r="C408" s="499" t="s">
        <v>2</v>
      </c>
      <c r="D408" s="499" t="s">
        <v>3</v>
      </c>
      <c r="E408" s="493" t="s">
        <v>94</v>
      </c>
      <c r="F408" s="493" t="s">
        <v>95</v>
      </c>
      <c r="G408" s="493" t="s">
        <v>96</v>
      </c>
      <c r="H408" s="493" t="s">
        <v>97</v>
      </c>
      <c r="I408" s="493" t="s">
        <v>98</v>
      </c>
      <c r="J408" s="494" t="s">
        <v>121</v>
      </c>
      <c r="K408" s="473" t="s">
        <v>114</v>
      </c>
      <c r="L408" s="475" t="s">
        <v>120</v>
      </c>
      <c r="M408" s="491"/>
      <c r="N408" s="466" t="s">
        <v>2</v>
      </c>
      <c r="O408" s="466" t="s">
        <v>3</v>
      </c>
    </row>
    <row r="409" spans="1:15" s="14" customFormat="1" ht="35.25" customHeight="1" x14ac:dyDescent="0.25">
      <c r="A409" s="506"/>
      <c r="B409" s="37" t="s">
        <v>60</v>
      </c>
      <c r="C409" s="500"/>
      <c r="D409" s="500"/>
      <c r="E409" s="493"/>
      <c r="F409" s="493"/>
      <c r="G409" s="493"/>
      <c r="H409" s="493"/>
      <c r="I409" s="493"/>
      <c r="J409" s="494"/>
      <c r="K409" s="474"/>
      <c r="L409" s="476"/>
      <c r="M409" s="492"/>
      <c r="N409" s="467"/>
      <c r="O409" s="467"/>
    </row>
    <row r="410" spans="1:15" s="14" customFormat="1" ht="18.75" customHeight="1" x14ac:dyDescent="0.25">
      <c r="A410" s="506"/>
      <c r="B410" s="531" t="e">
        <f>+'MAPA DE RIESGOS SECCIONALES'!#REF!</f>
        <v>#REF!</v>
      </c>
      <c r="C410" s="485" t="e">
        <f>IF('MAPA DE RIESGOS SECCIONALES'!#REF!="Preventivo","x"," ")</f>
        <v>#REF!</v>
      </c>
      <c r="D410" s="485" t="e">
        <f>IF('MAPA DE RIESGOS SECCIONALES'!#REF!="Detectivo","x"," ")</f>
        <v>#REF!</v>
      </c>
      <c r="E410" s="8">
        <f>IF(E411="Asignado",E$2,0)</f>
        <v>50</v>
      </c>
      <c r="F410" s="8">
        <f>IF(F411="Adecuado",F$2,0)</f>
        <v>40</v>
      </c>
      <c r="G410" s="8">
        <f>IF(G411="Oportuna",G$2,0)</f>
        <v>0</v>
      </c>
      <c r="H410" s="8">
        <f>IF(H411="Prevenir",H$2,10)</f>
        <v>0</v>
      </c>
      <c r="I410" s="8">
        <f>IF(I411="Confiable",I$2,0)</f>
        <v>0</v>
      </c>
      <c r="J410" s="84">
        <f>SUM(E410:I410)</f>
        <v>90</v>
      </c>
      <c r="K410" s="56" t="s">
        <v>115</v>
      </c>
      <c r="L410" s="8">
        <f>IF(L411="Fuerte",100,IF(L411="Moderado",50,IF(L411="Débil",0)))</f>
        <v>100</v>
      </c>
      <c r="M410" s="477">
        <f>IF(M418="Fuerte",2,IF(M418="Moderado",1,IF(M418="Débil",0)))</f>
        <v>2</v>
      </c>
      <c r="N410" s="468">
        <f>IF((C418)&gt;=1,$M$410,0)</f>
        <v>0</v>
      </c>
      <c r="O410" s="468">
        <f>IF((D418)&gt;=1,$M$410,0)</f>
        <v>0</v>
      </c>
    </row>
    <row r="411" spans="1:15" s="14" customFormat="1" ht="134.25" customHeight="1" x14ac:dyDescent="0.25">
      <c r="A411" s="506"/>
      <c r="B411" s="532"/>
      <c r="C411" s="486"/>
      <c r="D411" s="486"/>
      <c r="E411" s="39" t="s">
        <v>101</v>
      </c>
      <c r="F411" s="39" t="s">
        <v>102</v>
      </c>
      <c r="G411" s="39" t="s">
        <v>104</v>
      </c>
      <c r="H411" s="39" t="s">
        <v>106</v>
      </c>
      <c r="I411" s="39" t="s">
        <v>107</v>
      </c>
      <c r="J411" s="92" t="str">
        <f>IF(AND(J410&gt;=0,J410&lt;=84),"Débil",IF(AND(J410&gt;=85,J410&lt;=95),"Moderado",IF(AND(J410&gt;=96,J410&lt;=100),"Fuerte")))</f>
        <v>Moderado</v>
      </c>
      <c r="K411" s="93" t="str">
        <f>IF(K410="Siempre","Fuerte",IF(K410="Algunas Veces","Moderado",IF(K410="No se ejecuta","Débil")))</f>
        <v>Fuerte</v>
      </c>
      <c r="L411" s="95" t="s">
        <v>118</v>
      </c>
      <c r="M411" s="478"/>
      <c r="N411" s="469"/>
      <c r="O411" s="469"/>
    </row>
    <row r="412" spans="1:15" s="14" customFormat="1" x14ac:dyDescent="0.25">
      <c r="A412" s="506"/>
      <c r="B412" s="531" t="e">
        <f>+'MAPA DE RIESGOS SECCIONALES'!#REF!</f>
        <v>#REF!</v>
      </c>
      <c r="C412" s="485" t="e">
        <f>IF('MAPA DE RIESGOS SECCIONALES'!#REF!="Preventivo","x"," ")</f>
        <v>#REF!</v>
      </c>
      <c r="D412" s="485" t="e">
        <f>IF('MAPA DE RIESGOS SECCIONALES'!#REF!="Detectivo","x"," ")</f>
        <v>#REF!</v>
      </c>
      <c r="E412" s="8">
        <f>IF(E413="Asignado",E$2,0)</f>
        <v>50</v>
      </c>
      <c r="F412" s="8">
        <f>IF(F413="Adecuado",F$2,0)</f>
        <v>40</v>
      </c>
      <c r="G412" s="8">
        <f>IF(G413="Oportuna",G$2,0)</f>
        <v>0</v>
      </c>
      <c r="H412" s="8">
        <f>IF(H413="Prevenir",H$2,10)</f>
        <v>0</v>
      </c>
      <c r="I412" s="8">
        <f>IF(I413="Confiable",I$2,0)</f>
        <v>0</v>
      </c>
      <c r="J412" s="84">
        <f>SUM(E412:I412)</f>
        <v>90</v>
      </c>
      <c r="K412" s="56" t="s">
        <v>115</v>
      </c>
      <c r="L412" s="8">
        <f>IF(L413="Fuerte",100,IF(L413="Moderado",50,IF(L413="Débil",0)))</f>
        <v>100</v>
      </c>
      <c r="M412" s="478"/>
      <c r="N412" s="469"/>
      <c r="O412" s="469"/>
    </row>
    <row r="413" spans="1:15" s="14" customFormat="1" ht="125.25" customHeight="1" x14ac:dyDescent="0.25">
      <c r="A413" s="506"/>
      <c r="B413" s="532"/>
      <c r="C413" s="486"/>
      <c r="D413" s="486"/>
      <c r="E413" s="39" t="s">
        <v>101</v>
      </c>
      <c r="F413" s="39" t="s">
        <v>102</v>
      </c>
      <c r="G413" s="39" t="s">
        <v>104</v>
      </c>
      <c r="H413" s="39" t="s">
        <v>106</v>
      </c>
      <c r="I413" s="39" t="s">
        <v>107</v>
      </c>
      <c r="J413" s="92" t="str">
        <f>IF(AND(J412&gt;=0,J412&lt;=84),"Débil",IF(AND(J412&gt;=85,J412&lt;=95),"Moderado",IF(AND(J412&gt;=96,J412&lt;=100),"Fuerte")))</f>
        <v>Moderado</v>
      </c>
      <c r="K413" s="93" t="str">
        <f>IF(K412="Siempre","Fuerte",IF(K412="Algunas Veces","Moderado",IF(K412="No se ejecuta","Débil")))</f>
        <v>Fuerte</v>
      </c>
      <c r="L413" s="95" t="s">
        <v>118</v>
      </c>
      <c r="M413" s="478"/>
      <c r="N413" s="469"/>
      <c r="O413" s="469"/>
    </row>
    <row r="414" spans="1:15" s="14" customFormat="1" x14ac:dyDescent="0.25">
      <c r="A414" s="506"/>
      <c r="B414" s="531" t="e">
        <f>+'MAPA DE RIESGOS SECCIONALES'!#REF!</f>
        <v>#REF!</v>
      </c>
      <c r="C414" s="485" t="e">
        <f>IF('MAPA DE RIESGOS SECCIONALES'!#REF!="Preventivo","x"," ")</f>
        <v>#REF!</v>
      </c>
      <c r="D414" s="485" t="e">
        <f>IF('MAPA DE RIESGOS SECCIONALES'!#REF!="Detectivo","x"," ")</f>
        <v>#REF!</v>
      </c>
      <c r="E414" s="8">
        <f>IF(E415="Asignado",E$2,0)</f>
        <v>50</v>
      </c>
      <c r="F414" s="8">
        <f>IF(F415="Adecuado",F$2,0)</f>
        <v>40</v>
      </c>
      <c r="G414" s="8">
        <f>IF(G415="Oportuna",G$2,0)</f>
        <v>0</v>
      </c>
      <c r="H414" s="8">
        <f>IF(H415="Prevenir",H$2,10)</f>
        <v>0</v>
      </c>
      <c r="I414" s="8">
        <f>IF(I415="Confiable",I$2,0)</f>
        <v>0</v>
      </c>
      <c r="J414" s="84">
        <f>SUM(E414:I414)</f>
        <v>90</v>
      </c>
      <c r="K414" s="56" t="s">
        <v>115</v>
      </c>
      <c r="L414" s="8">
        <f>IF(L415="Fuerte",100,IF(L415="Moderado",50,IF(L415="Débil",0)))</f>
        <v>100</v>
      </c>
      <c r="M414" s="478"/>
      <c r="N414" s="469"/>
      <c r="O414" s="469"/>
    </row>
    <row r="415" spans="1:15" s="14" customFormat="1" ht="105" customHeight="1" x14ac:dyDescent="0.25">
      <c r="A415" s="506"/>
      <c r="B415" s="532"/>
      <c r="C415" s="486"/>
      <c r="D415" s="486"/>
      <c r="E415" s="39" t="s">
        <v>101</v>
      </c>
      <c r="F415" s="39" t="s">
        <v>102</v>
      </c>
      <c r="G415" s="39" t="s">
        <v>104</v>
      </c>
      <c r="H415" s="39" t="s">
        <v>106</v>
      </c>
      <c r="I415" s="39" t="s">
        <v>107</v>
      </c>
      <c r="J415" s="92" t="str">
        <f>IF(AND(J414&gt;=0,J414&lt;=84),"Débil",IF(AND(J414&gt;=85,J414&lt;=95),"Moderado",IF(AND(J414&gt;=96,J414&lt;=100),"Fuerte")))</f>
        <v>Moderado</v>
      </c>
      <c r="K415" s="93" t="str">
        <f>IF(K414="Siempre","Fuerte",IF(K414="Algunas Veces","Moderado",IF(K414="No se ejecuta","Débil")))</f>
        <v>Fuerte</v>
      </c>
      <c r="L415" s="95" t="s">
        <v>118</v>
      </c>
      <c r="M415" s="478"/>
      <c r="N415" s="469"/>
      <c r="O415" s="469"/>
    </row>
    <row r="416" spans="1:15" s="14" customFormat="1" ht="18.75" customHeight="1" x14ac:dyDescent="0.25">
      <c r="A416" s="506"/>
      <c r="B416" s="531" t="e">
        <f>+'MAPA DE RIESGOS SECCIONALES'!#REF!</f>
        <v>#REF!</v>
      </c>
      <c r="C416" s="485" t="e">
        <f>IF('MAPA DE RIESGOS SECCIONALES'!#REF!="Preventivo","x"," ")</f>
        <v>#REF!</v>
      </c>
      <c r="D416" s="485" t="e">
        <f>IF('MAPA DE RIESGOS SECCIONALES'!#REF!="Detectivo","x"," ")</f>
        <v>#REF!</v>
      </c>
      <c r="E416" s="8">
        <f>IF(E417="Asignado",E$2,0)</f>
        <v>50</v>
      </c>
      <c r="F416" s="8">
        <f>IF(F417="Adecuado",F$2,0)</f>
        <v>40</v>
      </c>
      <c r="G416" s="8">
        <f>IF(G417="Oportuna",G$2,0)</f>
        <v>0</v>
      </c>
      <c r="H416" s="8">
        <f>IF(H417="Prevenir",H$2,10)</f>
        <v>0</v>
      </c>
      <c r="I416" s="8">
        <f>IF(I417="Confiable",I$2,0)</f>
        <v>0</v>
      </c>
      <c r="J416" s="84">
        <f>SUM(E416:I416)</f>
        <v>90</v>
      </c>
      <c r="K416" s="56" t="s">
        <v>115</v>
      </c>
      <c r="L416" s="8">
        <f>IF(L417="Fuerte",100,IF(L417="Moderado",50,IF(L417="Débil",0)))</f>
        <v>100</v>
      </c>
      <c r="M416" s="478"/>
      <c r="N416" s="469"/>
      <c r="O416" s="469"/>
    </row>
    <row r="417" spans="1:15" s="14" customFormat="1" ht="117.75" customHeight="1" x14ac:dyDescent="0.25">
      <c r="A417" s="507"/>
      <c r="B417" s="532"/>
      <c r="C417" s="486"/>
      <c r="D417" s="486"/>
      <c r="E417" s="39" t="s">
        <v>101</v>
      </c>
      <c r="F417" s="39" t="s">
        <v>102</v>
      </c>
      <c r="G417" s="39" t="s">
        <v>104</v>
      </c>
      <c r="H417" s="39" t="s">
        <v>106</v>
      </c>
      <c r="I417" s="39" t="s">
        <v>107</v>
      </c>
      <c r="J417" s="92" t="str">
        <f>IF(AND(J416&gt;=0,J416&lt;=84),"Débil",IF(AND(J416&gt;=85,J416&lt;=95),"Moderado",IF(AND(J416&gt;=96,J416&lt;=100),"Fuerte")))</f>
        <v>Moderado</v>
      </c>
      <c r="K417" s="93" t="str">
        <f>IF(K416="Siempre","Fuerte",IF(K416="Algunas Veces","Moderado",IF(K416="No se ejecuta","Débil")))</f>
        <v>Fuerte</v>
      </c>
      <c r="L417" s="95" t="s">
        <v>118</v>
      </c>
      <c r="M417" s="479"/>
      <c r="N417" s="470"/>
      <c r="O417" s="470"/>
    </row>
    <row r="418" spans="1:15" s="14" customFormat="1" x14ac:dyDescent="0.25">
      <c r="C418" s="91">
        <f>COUNTIF(C410:C417,"x")</f>
        <v>0</v>
      </c>
      <c r="D418" s="91">
        <f>COUNTIF(D410:D417,"x")</f>
        <v>0</v>
      </c>
      <c r="J418" s="54"/>
      <c r="L418" s="58">
        <f>AVERAGE(L410:L417)</f>
        <v>100</v>
      </c>
      <c r="M418" s="57" t="str">
        <f>IF(AND(L418&gt;=0,L418&lt;=49),"Débil",IF(AND(L418&gt;=50,L418&lt;=87.5),"Moderado",IF(AND(L418&gt;=87.6,L418&lt;=100),"Fuerte")))</f>
        <v>Fuerte</v>
      </c>
      <c r="N418" s="38"/>
      <c r="O418" s="38"/>
    </row>
    <row r="419" spans="1:15" s="14" customFormat="1" x14ac:dyDescent="0.25">
      <c r="C419" s="35"/>
      <c r="D419" s="35"/>
    </row>
    <row r="420" spans="1:15" s="14" customFormat="1" x14ac:dyDescent="0.25">
      <c r="C420" s="35"/>
      <c r="D420" s="35"/>
    </row>
    <row r="421" spans="1:15" s="14" customFormat="1" x14ac:dyDescent="0.25">
      <c r="C421" s="35"/>
      <c r="D421" s="35"/>
    </row>
    <row r="422" spans="1:15" s="14" customFormat="1" ht="30" x14ac:dyDescent="0.25">
      <c r="A422" s="41" t="s">
        <v>1</v>
      </c>
      <c r="B422" s="487" t="s">
        <v>72</v>
      </c>
      <c r="C422" s="488"/>
      <c r="D422" s="489"/>
      <c r="E422" s="40">
        <v>15</v>
      </c>
      <c r="F422" s="40">
        <v>15</v>
      </c>
      <c r="G422" s="40">
        <v>15</v>
      </c>
      <c r="H422" s="40">
        <v>15</v>
      </c>
      <c r="I422" s="40">
        <v>15</v>
      </c>
      <c r="J422" s="40">
        <f>SUM(E422:I422)</f>
        <v>75</v>
      </c>
      <c r="K422" s="61" t="s">
        <v>125</v>
      </c>
      <c r="L422" s="61" t="s">
        <v>119</v>
      </c>
      <c r="M422" s="490" t="s">
        <v>70</v>
      </c>
      <c r="N422" s="471" t="s">
        <v>61</v>
      </c>
      <c r="O422" s="472"/>
    </row>
    <row r="423" spans="1:15" s="14" customFormat="1" ht="43.5" customHeight="1" x14ac:dyDescent="0.25">
      <c r="A423" s="505" t="e">
        <f>+'MAPA DE RIESGOS SECCIONALES'!#REF!</f>
        <v>#REF!</v>
      </c>
      <c r="B423" s="36" t="s">
        <v>71</v>
      </c>
      <c r="C423" s="499" t="s">
        <v>2</v>
      </c>
      <c r="D423" s="499" t="s">
        <v>3</v>
      </c>
      <c r="E423" s="493" t="s">
        <v>94</v>
      </c>
      <c r="F423" s="493" t="s">
        <v>95</v>
      </c>
      <c r="G423" s="493" t="s">
        <v>96</v>
      </c>
      <c r="H423" s="493" t="s">
        <v>97</v>
      </c>
      <c r="I423" s="493" t="s">
        <v>98</v>
      </c>
      <c r="J423" s="494" t="s">
        <v>121</v>
      </c>
      <c r="K423" s="473" t="s">
        <v>114</v>
      </c>
      <c r="L423" s="475" t="s">
        <v>120</v>
      </c>
      <c r="M423" s="491"/>
      <c r="N423" s="466" t="s">
        <v>2</v>
      </c>
      <c r="O423" s="466" t="s">
        <v>3</v>
      </c>
    </row>
    <row r="424" spans="1:15" s="14" customFormat="1" ht="28.5" customHeight="1" x14ac:dyDescent="0.25">
      <c r="A424" s="506"/>
      <c r="B424" s="37" t="s">
        <v>60</v>
      </c>
      <c r="C424" s="500"/>
      <c r="D424" s="500"/>
      <c r="E424" s="493"/>
      <c r="F424" s="493"/>
      <c r="G424" s="493"/>
      <c r="H424" s="493"/>
      <c r="I424" s="493"/>
      <c r="J424" s="494"/>
      <c r="K424" s="474"/>
      <c r="L424" s="476"/>
      <c r="M424" s="492"/>
      <c r="N424" s="467"/>
      <c r="O424" s="467"/>
    </row>
    <row r="425" spans="1:15" s="14" customFormat="1" ht="18.75" customHeight="1" x14ac:dyDescent="0.25">
      <c r="A425" s="506"/>
      <c r="B425" s="531" t="e">
        <f>+'MAPA DE RIESGOS SECCIONALES'!#REF!</f>
        <v>#REF!</v>
      </c>
      <c r="C425" s="485" t="e">
        <f>IF('MAPA DE RIESGOS SECCIONALES'!#REF!="Preventivo","x"," ")</f>
        <v>#REF!</v>
      </c>
      <c r="D425" s="485" t="e">
        <f>IF('MAPA DE RIESGOS SECCIONALES'!#REF!="Detectivo","x"," ")</f>
        <v>#REF!</v>
      </c>
      <c r="E425" s="8">
        <f>IF(E426="Asignado",E$2,0)</f>
        <v>50</v>
      </c>
      <c r="F425" s="8">
        <f>IF(F426="Adecuado",F$2,0)</f>
        <v>40</v>
      </c>
      <c r="G425" s="8">
        <f>IF(G426="Oportuna",G$2,0)</f>
        <v>0</v>
      </c>
      <c r="H425" s="8">
        <f>IF(H426="Prevenir",H$2,10)</f>
        <v>0</v>
      </c>
      <c r="I425" s="8">
        <f>IF(I426="Confiable",I$2,0)</f>
        <v>0</v>
      </c>
      <c r="J425" s="84">
        <f>SUM(E425:I425)</f>
        <v>90</v>
      </c>
      <c r="K425" s="56" t="s">
        <v>116</v>
      </c>
      <c r="L425" s="8">
        <f>IF(L426="Fuerte",100,IF(L426="Moderado",50,IF(L426="Débil",0)))</f>
        <v>50</v>
      </c>
      <c r="M425" s="477">
        <f>IF(M433="Fuerte",2,IF(M433="Moderado",1,IF(M433="Débil",0)))</f>
        <v>1</v>
      </c>
      <c r="N425" s="468">
        <f>IF((C433)&gt;=1,$M$425,0)</f>
        <v>0</v>
      </c>
      <c r="O425" s="468">
        <f>IF((D433)&gt;=1,$M$425,0)</f>
        <v>0</v>
      </c>
    </row>
    <row r="426" spans="1:15" s="14" customFormat="1" ht="168.75" customHeight="1" x14ac:dyDescent="0.25">
      <c r="A426" s="506"/>
      <c r="B426" s="532"/>
      <c r="C426" s="486"/>
      <c r="D426" s="486"/>
      <c r="E426" s="39" t="s">
        <v>101</v>
      </c>
      <c r="F426" s="39" t="s">
        <v>102</v>
      </c>
      <c r="G426" s="39" t="s">
        <v>104</v>
      </c>
      <c r="H426" s="39" t="s">
        <v>106</v>
      </c>
      <c r="I426" s="39" t="s">
        <v>107</v>
      </c>
      <c r="J426" s="92" t="str">
        <f>IF(AND(J425&gt;=0,J425&lt;=84),"Débil",IF(AND(J425&gt;=85,J425&lt;=95),"Moderado",IF(AND(J425&gt;=96,J425&lt;=100),"Fuerte")))</f>
        <v>Moderado</v>
      </c>
      <c r="K426" s="93" t="str">
        <f>IF(K425="Siempre","Fuerte",IF(K425="Algunas Veces","Moderado",IF(K425="No se ejecuta","Débil")))</f>
        <v>Moderado</v>
      </c>
      <c r="L426" s="95" t="s">
        <v>19</v>
      </c>
      <c r="M426" s="478"/>
      <c r="N426" s="469"/>
      <c r="O426" s="469"/>
    </row>
    <row r="427" spans="1:15" s="14" customFormat="1" ht="18.75" customHeight="1" x14ac:dyDescent="0.25">
      <c r="A427" s="506"/>
      <c r="B427" s="531" t="e">
        <f>+'MAPA DE RIESGOS SECCIONALES'!#REF!</f>
        <v>#REF!</v>
      </c>
      <c r="C427" s="485" t="e">
        <f>IF('MAPA DE RIESGOS SECCIONALES'!#REF!="Preventivo","x"," ")</f>
        <v>#REF!</v>
      </c>
      <c r="D427" s="485" t="e">
        <f>IF('MAPA DE RIESGOS SECCIONALES'!#REF!="Detectivo","x"," ")</f>
        <v>#REF!</v>
      </c>
      <c r="E427" s="8">
        <f>IF(E428="Asignado",E$2,0)</f>
        <v>50</v>
      </c>
      <c r="F427" s="8">
        <f>IF(F428="Adecuado",F$2,0)</f>
        <v>40</v>
      </c>
      <c r="G427" s="8">
        <f>IF(G428="Oportuna",G$2,0)</f>
        <v>0</v>
      </c>
      <c r="H427" s="8">
        <f>IF(H428="Prevenir",H$2,10)</f>
        <v>0</v>
      </c>
      <c r="I427" s="8">
        <f>IF(I428="Confiable",I$2,0)</f>
        <v>0</v>
      </c>
      <c r="J427" s="84">
        <f>SUM(E427:I427)</f>
        <v>90</v>
      </c>
      <c r="K427" s="56" t="s">
        <v>115</v>
      </c>
      <c r="L427" s="8">
        <f>IF(L428="Fuerte",100,IF(L428="Moderado",50,IF(L428="Débil",0)))</f>
        <v>100</v>
      </c>
      <c r="M427" s="478"/>
      <c r="N427" s="469"/>
      <c r="O427" s="469"/>
    </row>
    <row r="428" spans="1:15" s="14" customFormat="1" ht="124.5" customHeight="1" x14ac:dyDescent="0.25">
      <c r="A428" s="506"/>
      <c r="B428" s="532"/>
      <c r="C428" s="486"/>
      <c r="D428" s="486"/>
      <c r="E428" s="39" t="s">
        <v>101</v>
      </c>
      <c r="F428" s="39" t="s">
        <v>102</v>
      </c>
      <c r="G428" s="39" t="s">
        <v>104</v>
      </c>
      <c r="H428" s="39" t="s">
        <v>106</v>
      </c>
      <c r="I428" s="39" t="s">
        <v>107</v>
      </c>
      <c r="J428" s="92" t="str">
        <f>IF(AND(J427&gt;=0,J427&lt;=84),"Débil",IF(AND(J427&gt;=85,J427&lt;=95),"Moderado",IF(AND(J427&gt;=96,J427&lt;=100),"Fuerte")))</f>
        <v>Moderado</v>
      </c>
      <c r="K428" s="93" t="str">
        <f>IF(K427="Siempre","Fuerte",IF(K427="Algunas Veces","Moderado",IF(K427="No se ejecuta","Débil")))</f>
        <v>Fuerte</v>
      </c>
      <c r="L428" s="95" t="s">
        <v>118</v>
      </c>
      <c r="M428" s="478"/>
      <c r="N428" s="469"/>
      <c r="O428" s="469"/>
    </row>
    <row r="429" spans="1:15" s="14" customFormat="1" x14ac:dyDescent="0.25">
      <c r="A429" s="506"/>
      <c r="B429" s="531" t="e">
        <f>+'MAPA DE RIESGOS SECCIONALES'!#REF!</f>
        <v>#REF!</v>
      </c>
      <c r="C429" s="485" t="e">
        <f>IF('MAPA DE RIESGOS SECCIONALES'!#REF!="Preventivo","x"," ")</f>
        <v>#REF!</v>
      </c>
      <c r="D429" s="485" t="e">
        <f>IF('MAPA DE RIESGOS SECCIONALES'!#REF!="Detectivo","x"," ")</f>
        <v>#REF!</v>
      </c>
      <c r="E429" s="8">
        <f>IF(E430="Asignado",E$2,0)</f>
        <v>50</v>
      </c>
      <c r="F429" s="8">
        <f>IF(F430="Adecuado",F$2,0)</f>
        <v>40</v>
      </c>
      <c r="G429" s="8">
        <f>IF(G430="Oportuna",G$2,0)</f>
        <v>0</v>
      </c>
      <c r="H429" s="8">
        <f>IF(H430="Prevenir",H$2,10)</f>
        <v>0</v>
      </c>
      <c r="I429" s="8">
        <f>IF(I430="Confiable",I$2,0)</f>
        <v>0</v>
      </c>
      <c r="J429" s="84">
        <f>SUM(E429:I429)</f>
        <v>90</v>
      </c>
      <c r="K429" s="56" t="s">
        <v>115</v>
      </c>
      <c r="L429" s="8">
        <f>IF(L430="Fuerte",100,IF(L430="Moderado",50,IF(L430="Débil",0)))</f>
        <v>100</v>
      </c>
      <c r="M429" s="478"/>
      <c r="N429" s="469"/>
      <c r="O429" s="469"/>
    </row>
    <row r="430" spans="1:15" s="14" customFormat="1" ht="114.75" customHeight="1" x14ac:dyDescent="0.25">
      <c r="A430" s="506"/>
      <c r="B430" s="532"/>
      <c r="C430" s="486"/>
      <c r="D430" s="486"/>
      <c r="E430" s="39" t="s">
        <v>101</v>
      </c>
      <c r="F430" s="39" t="s">
        <v>102</v>
      </c>
      <c r="G430" s="39" t="s">
        <v>104</v>
      </c>
      <c r="H430" s="39" t="s">
        <v>106</v>
      </c>
      <c r="I430" s="39" t="s">
        <v>107</v>
      </c>
      <c r="J430" s="92" t="str">
        <f>IF(AND(J429&gt;=0,J429&lt;=84),"Débil",IF(AND(J429&gt;=85,J429&lt;=95),"Moderado",IF(AND(J429&gt;=96,J429&lt;=100),"Fuerte")))</f>
        <v>Moderado</v>
      </c>
      <c r="K430" s="93" t="str">
        <f>IF(K429="Siempre","Fuerte",IF(K429="Algunas Veces","Moderado",IF(K429="No se ejecuta","Débil")))</f>
        <v>Fuerte</v>
      </c>
      <c r="L430" s="95" t="s">
        <v>118</v>
      </c>
      <c r="M430" s="478"/>
      <c r="N430" s="469"/>
      <c r="O430" s="469"/>
    </row>
    <row r="431" spans="1:15" s="14" customFormat="1" ht="18.75" customHeight="1" x14ac:dyDescent="0.25">
      <c r="A431" s="506"/>
      <c r="B431" s="531" t="e">
        <f>+'MAPA DE RIESGOS SECCIONALES'!#REF!</f>
        <v>#REF!</v>
      </c>
      <c r="C431" s="485" t="e">
        <f>IF('MAPA DE RIESGOS SECCIONALES'!#REF!="Preventivo","x"," ")</f>
        <v>#REF!</v>
      </c>
      <c r="D431" s="485" t="e">
        <f>IF('MAPA DE RIESGOS SECCIONALES'!#REF!="Detectivo","x"," ")</f>
        <v>#REF!</v>
      </c>
      <c r="E431" s="8"/>
      <c r="F431" s="8"/>
      <c r="G431" s="8"/>
      <c r="H431" s="8"/>
      <c r="I431" s="8"/>
      <c r="J431" s="84"/>
      <c r="K431" s="56"/>
      <c r="L431" s="8"/>
      <c r="M431" s="478"/>
      <c r="N431" s="469"/>
      <c r="O431" s="469"/>
    </row>
    <row r="432" spans="1:15" s="14" customFormat="1" x14ac:dyDescent="0.25">
      <c r="A432" s="507"/>
      <c r="B432" s="532"/>
      <c r="C432" s="486"/>
      <c r="D432" s="486"/>
      <c r="E432" s="39"/>
      <c r="F432" s="39"/>
      <c r="G432" s="39"/>
      <c r="H432" s="39"/>
      <c r="I432" s="39"/>
      <c r="J432" s="92"/>
      <c r="K432" s="93"/>
      <c r="L432" s="95"/>
      <c r="M432" s="479"/>
      <c r="N432" s="470"/>
      <c r="O432" s="470"/>
    </row>
    <row r="433" spans="1:15" s="14" customFormat="1" x14ac:dyDescent="0.25">
      <c r="C433" s="91">
        <f>COUNTIF(C425:C432,"x")</f>
        <v>0</v>
      </c>
      <c r="D433" s="91">
        <f>COUNTIF(D425:D432,"x")</f>
        <v>0</v>
      </c>
      <c r="J433" s="54"/>
      <c r="L433" s="58">
        <f>AVERAGE(L425:L432)</f>
        <v>83.333333333333329</v>
      </c>
      <c r="M433" s="57" t="str">
        <f>IF(AND(L433&gt;=0,L433&lt;=49),"Débil",IF(AND(L433&gt;=50,L433&lt;=87.5),"Moderado",IF(AND(L433&gt;=87.6,L433&lt;=100),"Fuerte")))</f>
        <v>Moderado</v>
      </c>
      <c r="N433" s="38"/>
      <c r="O433" s="38"/>
    </row>
    <row r="434" spans="1:15" s="14" customFormat="1" x14ac:dyDescent="0.25">
      <c r="C434" s="35"/>
      <c r="D434" s="35"/>
    </row>
    <row r="435" spans="1:15" s="14" customFormat="1" x14ac:dyDescent="0.25">
      <c r="C435" s="35"/>
      <c r="D435" s="35"/>
    </row>
    <row r="436" spans="1:15" s="14" customFormat="1" x14ac:dyDescent="0.25">
      <c r="C436" s="35"/>
      <c r="D436" s="35"/>
    </row>
    <row r="437" spans="1:15" s="14" customFormat="1" ht="30" x14ac:dyDescent="0.25">
      <c r="A437" s="41" t="s">
        <v>1</v>
      </c>
      <c r="B437" s="487" t="s">
        <v>72</v>
      </c>
      <c r="C437" s="488"/>
      <c r="D437" s="489"/>
      <c r="E437" s="40">
        <v>15</v>
      </c>
      <c r="F437" s="40">
        <v>15</v>
      </c>
      <c r="G437" s="40">
        <v>15</v>
      </c>
      <c r="H437" s="40">
        <v>15</v>
      </c>
      <c r="I437" s="40">
        <v>15</v>
      </c>
      <c r="J437" s="40">
        <f>SUM(E437:I437)</f>
        <v>75</v>
      </c>
      <c r="K437" s="61" t="s">
        <v>125</v>
      </c>
      <c r="L437" s="61" t="s">
        <v>119</v>
      </c>
      <c r="M437" s="490" t="s">
        <v>70</v>
      </c>
      <c r="N437" s="471" t="s">
        <v>61</v>
      </c>
      <c r="O437" s="472"/>
    </row>
    <row r="438" spans="1:15" s="14" customFormat="1" ht="43.5" customHeight="1" x14ac:dyDescent="0.25">
      <c r="A438" s="505" t="e">
        <f>+'MAPA DE RIESGOS SECCIONALES'!#REF!</f>
        <v>#REF!</v>
      </c>
      <c r="B438" s="36" t="s">
        <v>71</v>
      </c>
      <c r="C438" s="499" t="s">
        <v>2</v>
      </c>
      <c r="D438" s="499" t="s">
        <v>3</v>
      </c>
      <c r="E438" s="493" t="s">
        <v>94</v>
      </c>
      <c r="F438" s="493" t="s">
        <v>95</v>
      </c>
      <c r="G438" s="493" t="s">
        <v>96</v>
      </c>
      <c r="H438" s="493" t="s">
        <v>97</v>
      </c>
      <c r="I438" s="493" t="s">
        <v>98</v>
      </c>
      <c r="J438" s="494" t="s">
        <v>121</v>
      </c>
      <c r="K438" s="473" t="s">
        <v>114</v>
      </c>
      <c r="L438" s="475" t="s">
        <v>120</v>
      </c>
      <c r="M438" s="491"/>
      <c r="N438" s="466" t="s">
        <v>2</v>
      </c>
      <c r="O438" s="466" t="s">
        <v>3</v>
      </c>
    </row>
    <row r="439" spans="1:15" s="14" customFormat="1" ht="28.5" customHeight="1" x14ac:dyDescent="0.25">
      <c r="A439" s="506"/>
      <c r="B439" s="37" t="s">
        <v>60</v>
      </c>
      <c r="C439" s="500"/>
      <c r="D439" s="500"/>
      <c r="E439" s="493"/>
      <c r="F439" s="493"/>
      <c r="G439" s="493"/>
      <c r="H439" s="493"/>
      <c r="I439" s="493"/>
      <c r="J439" s="494"/>
      <c r="K439" s="474"/>
      <c r="L439" s="476"/>
      <c r="M439" s="492"/>
      <c r="N439" s="467"/>
      <c r="O439" s="467"/>
    </row>
    <row r="440" spans="1:15" s="14" customFormat="1" x14ac:dyDescent="0.25">
      <c r="A440" s="506"/>
      <c r="B440" s="531" t="e">
        <f>+'MAPA DE RIESGOS SECCIONALES'!#REF!</f>
        <v>#REF!</v>
      </c>
      <c r="C440" s="485" t="e">
        <f>IF('MAPA DE RIESGOS SECCIONALES'!#REF!="Preventivo","x"," ")</f>
        <v>#REF!</v>
      </c>
      <c r="D440" s="485" t="e">
        <f>IF('MAPA DE RIESGOS SECCIONALES'!#REF!="Detectivo","x"," ")</f>
        <v>#REF!</v>
      </c>
      <c r="E440" s="8">
        <f>IF(E441="Asignado",E$2,0)</f>
        <v>50</v>
      </c>
      <c r="F440" s="8">
        <f>IF(F441="Adecuado",F$2,0)</f>
        <v>40</v>
      </c>
      <c r="G440" s="8">
        <f>IF(G441="Oportuna",G$2,0)</f>
        <v>0</v>
      </c>
      <c r="H440" s="8">
        <f>IF(H441="Prevenir",H$2,10)</f>
        <v>0</v>
      </c>
      <c r="I440" s="8">
        <f>IF(I441="Confiable",I$2,0)</f>
        <v>0</v>
      </c>
      <c r="J440" s="84">
        <f>SUM(E440:I440)</f>
        <v>90</v>
      </c>
      <c r="K440" s="56" t="s">
        <v>115</v>
      </c>
      <c r="L440" s="8">
        <f>IF(L441="Fuerte",100,IF(L441="Moderado",50,IF(L441="Débil",0)))</f>
        <v>100</v>
      </c>
      <c r="M440" s="477">
        <f>IF(M448="Fuerte",2,IF(M448="Moderado",1,IF(M448="Débil",0)))</f>
        <v>1</v>
      </c>
      <c r="N440" s="468">
        <f>IF((C448)&gt;=1,$M$440,0)</f>
        <v>0</v>
      </c>
      <c r="O440" s="468">
        <f>IF((D448)&gt;=1,$M$440,0)</f>
        <v>0</v>
      </c>
    </row>
    <row r="441" spans="1:15" s="14" customFormat="1" ht="159.75" customHeight="1" x14ac:dyDescent="0.25">
      <c r="A441" s="506"/>
      <c r="B441" s="532"/>
      <c r="C441" s="486"/>
      <c r="D441" s="486"/>
      <c r="E441" s="39" t="s">
        <v>101</v>
      </c>
      <c r="F441" s="39" t="s">
        <v>102</v>
      </c>
      <c r="G441" s="39" t="s">
        <v>104</v>
      </c>
      <c r="H441" s="39" t="s">
        <v>106</v>
      </c>
      <c r="I441" s="39" t="s">
        <v>107</v>
      </c>
      <c r="J441" s="92" t="str">
        <f>IF(AND(J440&gt;=0,J440&lt;=84),"Débil",IF(AND(J440&gt;=85,J440&lt;=95),"Moderado",IF(AND(J440&gt;=96,J440&lt;=100),"Fuerte")))</f>
        <v>Moderado</v>
      </c>
      <c r="K441" s="93" t="str">
        <f>IF(K440="Siempre","Fuerte",IF(K440="Algunas Veces","Moderado",IF(K440="No se ejecuta","Débil")))</f>
        <v>Fuerte</v>
      </c>
      <c r="L441" s="95" t="s">
        <v>118</v>
      </c>
      <c r="M441" s="478"/>
      <c r="N441" s="469"/>
      <c r="O441" s="469"/>
    </row>
    <row r="442" spans="1:15" s="14" customFormat="1" x14ac:dyDescent="0.25">
      <c r="A442" s="506"/>
      <c r="B442" s="531" t="e">
        <f>+'MAPA DE RIESGOS SECCIONALES'!#REF!</f>
        <v>#REF!</v>
      </c>
      <c r="C442" s="485" t="e">
        <f>IF('MAPA DE RIESGOS SECCIONALES'!#REF!="Preventivo","x"," ")</f>
        <v>#REF!</v>
      </c>
      <c r="D442" s="485" t="e">
        <f>IF('MAPA DE RIESGOS SECCIONALES'!#REF!="Detectivo","x"," ")</f>
        <v>#REF!</v>
      </c>
      <c r="E442" s="8">
        <f>IF(E443="Asignado",E$2,0)</f>
        <v>50</v>
      </c>
      <c r="F442" s="8">
        <f>IF(F443="Adecuado",F$2,0)</f>
        <v>40</v>
      </c>
      <c r="G442" s="8">
        <f>IF(G443="Oportuna",G$2,0)</f>
        <v>0</v>
      </c>
      <c r="H442" s="8">
        <f>IF(H443="Prevenir",H$2,10)</f>
        <v>10</v>
      </c>
      <c r="I442" s="8">
        <f>IF(I443="Confiable",I$2,0)</f>
        <v>0</v>
      </c>
      <c r="J442" s="84">
        <f>SUM(E442:I442)</f>
        <v>100</v>
      </c>
      <c r="K442" s="56" t="s">
        <v>115</v>
      </c>
      <c r="L442" s="8">
        <f>IF(L443="Fuerte",100,IF(L443="Moderado",50,IF(L443="Débil",0)))</f>
        <v>0</v>
      </c>
      <c r="M442" s="478"/>
      <c r="N442" s="469"/>
      <c r="O442" s="469"/>
    </row>
    <row r="443" spans="1:15" s="14" customFormat="1" ht="162" customHeight="1" x14ac:dyDescent="0.25">
      <c r="A443" s="506"/>
      <c r="B443" s="532"/>
      <c r="C443" s="486"/>
      <c r="D443" s="486"/>
      <c r="E443" s="39" t="s">
        <v>101</v>
      </c>
      <c r="F443" s="39" t="s">
        <v>102</v>
      </c>
      <c r="G443" s="39" t="s">
        <v>104</v>
      </c>
      <c r="H443" s="39" t="s">
        <v>113</v>
      </c>
      <c r="I443" s="39" t="s">
        <v>107</v>
      </c>
      <c r="J443" s="92" t="str">
        <f>IF(AND(J442&gt;=0,J442&lt;=84),"Débil",IF(AND(J442&gt;=85,J442&lt;=95),"Moderado",IF(AND(J442&gt;=96,J442&lt;=100),"Fuerte")))</f>
        <v>Fuerte</v>
      </c>
      <c r="K443" s="93" t="str">
        <f>IF(K442="Siempre","Fuerte",IF(K442="Algunas Veces","Moderado",IF(K442="No se ejecuta","Débil")))</f>
        <v>Fuerte</v>
      </c>
      <c r="L443" s="95" t="s">
        <v>117</v>
      </c>
      <c r="M443" s="478"/>
      <c r="N443" s="469"/>
      <c r="O443" s="469"/>
    </row>
    <row r="444" spans="1:15" s="14" customFormat="1" x14ac:dyDescent="0.25">
      <c r="A444" s="506"/>
      <c r="B444" s="531" t="e">
        <f>+'MAPA DE RIESGOS SECCIONALES'!#REF!</f>
        <v>#REF!</v>
      </c>
      <c r="C444" s="485" t="e">
        <f>IF('MAPA DE RIESGOS SECCIONALES'!#REF!="Preventivo","x"," ")</f>
        <v>#REF!</v>
      </c>
      <c r="D444" s="485" t="e">
        <f>IF('MAPA DE RIESGOS SECCIONALES'!#REF!="Detectivo","x"," ")</f>
        <v>#REF!</v>
      </c>
      <c r="E444" s="8">
        <f>IF(E445="Asignado",E$2,0)</f>
        <v>50</v>
      </c>
      <c r="F444" s="8">
        <f>IF(F445="Adecuado",F$2,0)</f>
        <v>40</v>
      </c>
      <c r="G444" s="8">
        <f>IF(G445="Oportuna",G$2,0)</f>
        <v>0</v>
      </c>
      <c r="H444" s="8">
        <f>IF(H445="Prevenir",H$2,10)</f>
        <v>0</v>
      </c>
      <c r="I444" s="8">
        <f>IF(I445="Confiable",I$2,0)</f>
        <v>0</v>
      </c>
      <c r="J444" s="84">
        <f>SUM(E444:I444)</f>
        <v>90</v>
      </c>
      <c r="K444" s="56" t="s">
        <v>115</v>
      </c>
      <c r="L444" s="8">
        <f>IF(L445="Fuerte",100,IF(L445="Moderado",50,IF(L445="Débil",0)))</f>
        <v>100</v>
      </c>
      <c r="M444" s="478"/>
      <c r="N444" s="469"/>
      <c r="O444" s="469"/>
    </row>
    <row r="445" spans="1:15" s="14" customFormat="1" ht="107.25" customHeight="1" x14ac:dyDescent="0.25">
      <c r="A445" s="506"/>
      <c r="B445" s="532"/>
      <c r="C445" s="486"/>
      <c r="D445" s="486"/>
      <c r="E445" s="39" t="s">
        <v>101</v>
      </c>
      <c r="F445" s="39" t="s">
        <v>102</v>
      </c>
      <c r="G445" s="39" t="s">
        <v>104</v>
      </c>
      <c r="H445" s="39" t="s">
        <v>106</v>
      </c>
      <c r="I445" s="39" t="s">
        <v>107</v>
      </c>
      <c r="J445" s="92" t="str">
        <f>IF(AND(J444&gt;=0,J444&lt;=84),"Débil",IF(AND(J444&gt;=85,J444&lt;=95),"Moderado",IF(AND(J444&gt;=96,J444&lt;=100),"Fuerte")))</f>
        <v>Moderado</v>
      </c>
      <c r="K445" s="93" t="str">
        <f>IF(K444="Siempre","Fuerte",IF(K444="Algunas Veces","Moderado",IF(K444="No se ejecuta","Débil")))</f>
        <v>Fuerte</v>
      </c>
      <c r="L445" s="95" t="s">
        <v>118</v>
      </c>
      <c r="M445" s="478"/>
      <c r="N445" s="469"/>
      <c r="O445" s="469"/>
    </row>
    <row r="446" spans="1:15" s="14" customFormat="1" x14ac:dyDescent="0.25">
      <c r="A446" s="506"/>
      <c r="B446" s="531" t="e">
        <f>+'MAPA DE RIESGOS SECCIONALES'!#REF!</f>
        <v>#REF!</v>
      </c>
      <c r="C446" s="485" t="e">
        <f>IF('MAPA DE RIESGOS SECCIONALES'!#REF!="Preventivo","x"," ")</f>
        <v>#REF!</v>
      </c>
      <c r="D446" s="485" t="e">
        <f>IF('MAPA DE RIESGOS SECCIONALES'!#REF!="Detectivo","x"," ")</f>
        <v>#REF!</v>
      </c>
      <c r="E446" s="8">
        <f>IF(E447="Asignado",E$2,0)</f>
        <v>50</v>
      </c>
      <c r="F446" s="8">
        <f>IF(F447="Adecuado",F$2,0)</f>
        <v>40</v>
      </c>
      <c r="G446" s="8">
        <f>IF(G447="Oportuna",G$2,0)</f>
        <v>0</v>
      </c>
      <c r="H446" s="8">
        <f>IF(H447="Prevenir",H$2,10)</f>
        <v>0</v>
      </c>
      <c r="I446" s="8">
        <f>IF(I447="Confiable",I$2,0)</f>
        <v>0</v>
      </c>
      <c r="J446" s="84">
        <f>SUM(E446:I446)</f>
        <v>90</v>
      </c>
      <c r="K446" s="56" t="s">
        <v>115</v>
      </c>
      <c r="L446" s="8">
        <f>IF(L447="Fuerte",100,IF(L447="Moderado",50,IF(L447="Débil",0)))</f>
        <v>100</v>
      </c>
      <c r="M446" s="478"/>
      <c r="N446" s="469"/>
      <c r="O446" s="469"/>
    </row>
    <row r="447" spans="1:15" s="14" customFormat="1" ht="128.25" customHeight="1" x14ac:dyDescent="0.25">
      <c r="A447" s="507"/>
      <c r="B447" s="532"/>
      <c r="C447" s="486"/>
      <c r="D447" s="486"/>
      <c r="E447" s="39" t="s">
        <v>101</v>
      </c>
      <c r="F447" s="39" t="s">
        <v>102</v>
      </c>
      <c r="G447" s="39" t="s">
        <v>104</v>
      </c>
      <c r="H447" s="39" t="s">
        <v>106</v>
      </c>
      <c r="I447" s="39" t="s">
        <v>107</v>
      </c>
      <c r="J447" s="92" t="str">
        <f>IF(AND(J446&gt;=0,J446&lt;=84),"Débil",IF(AND(J446&gt;=85,J446&lt;=95),"Moderado",IF(AND(J446&gt;=96,J446&lt;=100),"Fuerte")))</f>
        <v>Moderado</v>
      </c>
      <c r="K447" s="93" t="str">
        <f>IF(K446="Siempre","Fuerte",IF(K446="Algunas Veces","Moderado",IF(K446="No se ejecuta","Débil")))</f>
        <v>Fuerte</v>
      </c>
      <c r="L447" s="95" t="s">
        <v>118</v>
      </c>
      <c r="M447" s="479"/>
      <c r="N447" s="470"/>
      <c r="O447" s="470"/>
    </row>
    <row r="448" spans="1:15" s="14" customFormat="1" x14ac:dyDescent="0.25">
      <c r="C448" s="91">
        <f>COUNTIF(C440:C447,"x")</f>
        <v>0</v>
      </c>
      <c r="D448" s="91">
        <f>COUNTIF(D440:D447,"x")</f>
        <v>0</v>
      </c>
      <c r="J448" s="54"/>
      <c r="L448" s="58">
        <f>AVERAGE(L440:L447)</f>
        <v>75</v>
      </c>
      <c r="M448" s="57" t="str">
        <f>IF(AND(L448&gt;=0,L448&lt;=49),"Débil",IF(AND(L448&gt;=50,L448&lt;=87.5),"Moderado",IF(AND(L448&gt;=87.6,L448&lt;=100),"Fuerte")))</f>
        <v>Moderado</v>
      </c>
      <c r="N448" s="38"/>
      <c r="O448" s="38"/>
    </row>
    <row r="449" spans="1:15" s="14" customFormat="1" x14ac:dyDescent="0.25">
      <c r="C449" s="35"/>
      <c r="D449" s="35"/>
    </row>
    <row r="450" spans="1:15" s="14" customFormat="1" x14ac:dyDescent="0.25">
      <c r="C450" s="35"/>
      <c r="D450" s="35"/>
    </row>
    <row r="451" spans="1:15" s="14" customFormat="1" x14ac:dyDescent="0.25">
      <c r="C451" s="35"/>
      <c r="D451" s="35"/>
    </row>
    <row r="452" spans="1:15" s="14" customFormat="1" ht="30" x14ac:dyDescent="0.25">
      <c r="A452" s="41" t="s">
        <v>1</v>
      </c>
      <c r="B452" s="487" t="s">
        <v>72</v>
      </c>
      <c r="C452" s="488"/>
      <c r="D452" s="489"/>
      <c r="E452" s="40">
        <v>15</v>
      </c>
      <c r="F452" s="40">
        <v>15</v>
      </c>
      <c r="G452" s="40">
        <v>15</v>
      </c>
      <c r="H452" s="40">
        <v>15</v>
      </c>
      <c r="I452" s="40">
        <v>15</v>
      </c>
      <c r="J452" s="40">
        <f>SUM(E452:I452)</f>
        <v>75</v>
      </c>
      <c r="K452" s="61" t="s">
        <v>125</v>
      </c>
      <c r="L452" s="61" t="s">
        <v>119</v>
      </c>
      <c r="M452" s="490" t="s">
        <v>70</v>
      </c>
      <c r="N452" s="471" t="s">
        <v>61</v>
      </c>
      <c r="O452" s="472"/>
    </row>
    <row r="453" spans="1:15" s="14" customFormat="1" ht="43.5" customHeight="1" x14ac:dyDescent="0.25">
      <c r="A453" s="505" t="e">
        <f>+'MAPA DE RIESGOS SECCIONALES'!#REF!</f>
        <v>#REF!</v>
      </c>
      <c r="B453" s="36" t="s">
        <v>71</v>
      </c>
      <c r="C453" s="499" t="s">
        <v>2</v>
      </c>
      <c r="D453" s="499" t="s">
        <v>3</v>
      </c>
      <c r="E453" s="493" t="s">
        <v>94</v>
      </c>
      <c r="F453" s="493" t="s">
        <v>95</v>
      </c>
      <c r="G453" s="493" t="s">
        <v>96</v>
      </c>
      <c r="H453" s="493" t="s">
        <v>97</v>
      </c>
      <c r="I453" s="493" t="s">
        <v>98</v>
      </c>
      <c r="J453" s="494" t="s">
        <v>121</v>
      </c>
      <c r="K453" s="473" t="s">
        <v>114</v>
      </c>
      <c r="L453" s="475" t="s">
        <v>120</v>
      </c>
      <c r="M453" s="491"/>
      <c r="N453" s="466" t="s">
        <v>2</v>
      </c>
      <c r="O453" s="466" t="s">
        <v>3</v>
      </c>
    </row>
    <row r="454" spans="1:15" s="14" customFormat="1" ht="35.25" customHeight="1" x14ac:dyDescent="0.25">
      <c r="A454" s="506"/>
      <c r="B454" s="37" t="s">
        <v>60</v>
      </c>
      <c r="C454" s="500"/>
      <c r="D454" s="500"/>
      <c r="E454" s="493"/>
      <c r="F454" s="493"/>
      <c r="G454" s="493"/>
      <c r="H454" s="493"/>
      <c r="I454" s="493"/>
      <c r="J454" s="494"/>
      <c r="K454" s="474"/>
      <c r="L454" s="476"/>
      <c r="M454" s="492"/>
      <c r="N454" s="467"/>
      <c r="O454" s="467"/>
    </row>
    <row r="455" spans="1:15" s="14" customFormat="1" x14ac:dyDescent="0.25">
      <c r="A455" s="506"/>
      <c r="B455" s="531" t="e">
        <f>+'MAPA DE RIESGOS SECCIONALES'!#REF!</f>
        <v>#REF!</v>
      </c>
      <c r="C455" s="485" t="e">
        <f>IF('MAPA DE RIESGOS SECCIONALES'!#REF!="Preventivo","x"," ")</f>
        <v>#REF!</v>
      </c>
      <c r="D455" s="485" t="e">
        <f>IF('MAPA DE RIESGOS SECCIONALES'!#REF!="Detectivo","x"," ")</f>
        <v>#REF!</v>
      </c>
      <c r="E455" s="8">
        <f>IF(E456="Asignado",E$2,0)</f>
        <v>50</v>
      </c>
      <c r="F455" s="8">
        <f>IF(F456="Adecuado",F$2,0)</f>
        <v>40</v>
      </c>
      <c r="G455" s="8">
        <f>IF(G456="Oportuna",G$2,0)</f>
        <v>0</v>
      </c>
      <c r="H455" s="8">
        <f>IF(H456="Prevenir",H$2,10)</f>
        <v>10</v>
      </c>
      <c r="I455" s="8">
        <f>IF(I456="Confiable",I$2,0)</f>
        <v>0</v>
      </c>
      <c r="J455" s="84">
        <f>SUM(E455:I455)</f>
        <v>100</v>
      </c>
      <c r="K455" s="56" t="s">
        <v>115</v>
      </c>
      <c r="L455" s="8">
        <f>IF(L456="Fuerte",100,IF(L456="Moderado",50,IF(L456="Débil",0)))</f>
        <v>100</v>
      </c>
      <c r="M455" s="477">
        <f>IF(M463="Fuerte",2,IF(M463="Moderado",1,IF(M463="Débil",0)))</f>
        <v>1</v>
      </c>
      <c r="N455" s="468">
        <f>IF((C463)&gt;=1,$M$455,0)</f>
        <v>0</v>
      </c>
      <c r="O455" s="468">
        <f>IF((D463)&gt;=1,$M$455,0)</f>
        <v>0</v>
      </c>
    </row>
    <row r="456" spans="1:15" s="14" customFormat="1" ht="105" customHeight="1" x14ac:dyDescent="0.25">
      <c r="A456" s="506"/>
      <c r="B456" s="532"/>
      <c r="C456" s="486"/>
      <c r="D456" s="486"/>
      <c r="E456" s="39" t="s">
        <v>101</v>
      </c>
      <c r="F456" s="39" t="s">
        <v>102</v>
      </c>
      <c r="G456" s="39" t="s">
        <v>104</v>
      </c>
      <c r="H456" s="39" t="s">
        <v>113</v>
      </c>
      <c r="I456" s="39" t="s">
        <v>107</v>
      </c>
      <c r="J456" s="92" t="str">
        <f>IF(AND(J455&gt;=0,J455&lt;=84),"Débil",IF(AND(J455&gt;=85,J455&lt;=95),"Moderado",IF(AND(J455&gt;=96,J455&lt;=100),"Fuerte")))</f>
        <v>Fuerte</v>
      </c>
      <c r="K456" s="93" t="str">
        <f>IF(K455="Siempre","Fuerte",IF(K455="Algunas Veces","Moderado",IF(K455="No se ejecuta","Débil")))</f>
        <v>Fuerte</v>
      </c>
      <c r="L456" s="95" t="s">
        <v>118</v>
      </c>
      <c r="M456" s="478"/>
      <c r="N456" s="469"/>
      <c r="O456" s="469"/>
    </row>
    <row r="457" spans="1:15" s="14" customFormat="1" x14ac:dyDescent="0.25">
      <c r="A457" s="506"/>
      <c r="B457" s="531" t="e">
        <f>+'MAPA DE RIESGOS SECCIONALES'!#REF!</f>
        <v>#REF!</v>
      </c>
      <c r="C457" s="485" t="e">
        <f>IF('MAPA DE RIESGOS SECCIONALES'!#REF!="Preventivo","x"," ")</f>
        <v>#REF!</v>
      </c>
      <c r="D457" s="485" t="e">
        <f>IF('MAPA DE RIESGOS SECCIONALES'!#REF!="Detectivo","x"," ")</f>
        <v>#REF!</v>
      </c>
      <c r="E457" s="8">
        <f>IF(E458="Asignado",E$2,0)</f>
        <v>50</v>
      </c>
      <c r="F457" s="8">
        <f>IF(F458="Adecuado",F$2,0)</f>
        <v>40</v>
      </c>
      <c r="G457" s="8">
        <f>IF(G458="Oportuna",G$2,0)</f>
        <v>0</v>
      </c>
      <c r="H457" s="8">
        <f>IF(H458="Prevenir",H$2,10)</f>
        <v>0</v>
      </c>
      <c r="I457" s="8">
        <f>IF(I458="Confiable",I$2,0)</f>
        <v>0</v>
      </c>
      <c r="J457" s="84">
        <f>SUM(E457:I457)</f>
        <v>90</v>
      </c>
      <c r="K457" s="56" t="s">
        <v>115</v>
      </c>
      <c r="L457" s="8">
        <f>IF(L458="Fuerte",100,IF(L458="Moderado",50,IF(L458="Débil",0)))</f>
        <v>100</v>
      </c>
      <c r="M457" s="478"/>
      <c r="N457" s="469"/>
      <c r="O457" s="469"/>
    </row>
    <row r="458" spans="1:15" s="14" customFormat="1" ht="155.25" customHeight="1" x14ac:dyDescent="0.25">
      <c r="A458" s="506"/>
      <c r="B458" s="532"/>
      <c r="C458" s="486"/>
      <c r="D458" s="486"/>
      <c r="E458" s="39" t="s">
        <v>101</v>
      </c>
      <c r="F458" s="39" t="s">
        <v>102</v>
      </c>
      <c r="G458" s="39" t="s">
        <v>104</v>
      </c>
      <c r="H458" s="39" t="s">
        <v>106</v>
      </c>
      <c r="I458" s="39" t="s">
        <v>107</v>
      </c>
      <c r="J458" s="92" t="str">
        <f>IF(AND(J457&gt;=0,J457&lt;=84),"Débil",IF(AND(J457&gt;=85,J457&lt;=95),"Moderado",IF(AND(J457&gt;=96,J457&lt;=100),"Fuerte")))</f>
        <v>Moderado</v>
      </c>
      <c r="K458" s="93" t="str">
        <f>IF(K457="Siempre","Fuerte",IF(K457="Algunas Veces","Moderado",IF(K457="No se ejecuta","Débil")))</f>
        <v>Fuerte</v>
      </c>
      <c r="L458" s="95" t="s">
        <v>118</v>
      </c>
      <c r="M458" s="478"/>
      <c r="N458" s="469"/>
      <c r="O458" s="469"/>
    </row>
    <row r="459" spans="1:15" s="14" customFormat="1" x14ac:dyDescent="0.25">
      <c r="A459" s="506"/>
      <c r="B459" s="531" t="e">
        <f>+'MAPA DE RIESGOS SECCIONALES'!#REF!</f>
        <v>#REF!</v>
      </c>
      <c r="C459" s="485" t="e">
        <f>IF('MAPA DE RIESGOS SECCIONALES'!#REF!="Preventivo","x"," ")</f>
        <v>#REF!</v>
      </c>
      <c r="D459" s="485" t="e">
        <f>IF('MAPA DE RIESGOS SECCIONALES'!#REF!="Detectivo","x"," ")</f>
        <v>#REF!</v>
      </c>
      <c r="E459" s="8">
        <f>IF(E460="Asignado",E$2,0)</f>
        <v>50</v>
      </c>
      <c r="F459" s="8">
        <f>IF(F460="Adecuado",F$2,0)</f>
        <v>40</v>
      </c>
      <c r="G459" s="8">
        <f>IF(G460="Oportuna",G$2,0)</f>
        <v>0</v>
      </c>
      <c r="H459" s="8">
        <f>IF(H460="Prevenir",H$2,10)</f>
        <v>0</v>
      </c>
      <c r="I459" s="8">
        <f>IF(I460="Confiable",I$2,0)</f>
        <v>0</v>
      </c>
      <c r="J459" s="84">
        <f>SUM(E459:I459)</f>
        <v>90</v>
      </c>
      <c r="K459" s="56" t="s">
        <v>115</v>
      </c>
      <c r="L459" s="8">
        <f>IF(L460="Fuerte",100,IF(L460="Moderado",50,IF(L460="Débil",0)))</f>
        <v>50</v>
      </c>
      <c r="M459" s="478"/>
      <c r="N459" s="469"/>
      <c r="O459" s="469"/>
    </row>
    <row r="460" spans="1:15" s="14" customFormat="1" ht="150" customHeight="1" x14ac:dyDescent="0.25">
      <c r="A460" s="506"/>
      <c r="B460" s="532"/>
      <c r="C460" s="486"/>
      <c r="D460" s="486"/>
      <c r="E460" s="39" t="s">
        <v>101</v>
      </c>
      <c r="F460" s="39" t="s">
        <v>102</v>
      </c>
      <c r="G460" s="39" t="s">
        <v>104</v>
      </c>
      <c r="H460" s="39" t="s">
        <v>106</v>
      </c>
      <c r="I460" s="39" t="s">
        <v>107</v>
      </c>
      <c r="J460" s="92" t="str">
        <f>IF(AND(J459&gt;=0,J459&lt;=84),"Débil",IF(AND(J459&gt;=85,J459&lt;=95),"Moderado",IF(AND(J459&gt;=96,J459&lt;=100),"Fuerte")))</f>
        <v>Moderado</v>
      </c>
      <c r="K460" s="93" t="str">
        <f>IF(K459="Siempre","Fuerte",IF(K459="Algunas Veces","Moderado",IF(K459="No se ejecuta","Débil")))</f>
        <v>Fuerte</v>
      </c>
      <c r="L460" s="95" t="s">
        <v>19</v>
      </c>
      <c r="M460" s="478"/>
      <c r="N460" s="469"/>
      <c r="O460" s="469"/>
    </row>
    <row r="461" spans="1:15" s="14" customFormat="1" x14ac:dyDescent="0.25">
      <c r="A461" s="506"/>
      <c r="B461" s="531" t="e">
        <f>+'MAPA DE RIESGOS SECCIONALES'!#REF!</f>
        <v>#REF!</v>
      </c>
      <c r="C461" s="485" t="e">
        <f>IF('MAPA DE RIESGOS SECCIONALES'!#REF!="Preventivo","x"," ")</f>
        <v>#REF!</v>
      </c>
      <c r="D461" s="485" t="e">
        <f>IF('MAPA DE RIESGOS SECCIONALES'!#REF!="Detectivo","x"," ")</f>
        <v>#REF!</v>
      </c>
      <c r="E461" s="8">
        <f>IF(E462="Asignado",E$2,0)</f>
        <v>50</v>
      </c>
      <c r="F461" s="8">
        <f>IF(F462="Adecuado",F$2,0)</f>
        <v>40</v>
      </c>
      <c r="G461" s="8">
        <f>IF(G462="Oportuna",G$2,0)</f>
        <v>0</v>
      </c>
      <c r="H461" s="8">
        <f>IF(H462="Prevenir",H$2,10)</f>
        <v>0</v>
      </c>
      <c r="I461" s="8">
        <f>IF(I462="Confiable",I$2,0)</f>
        <v>0</v>
      </c>
      <c r="J461" s="84">
        <f>SUM(E461:I461)</f>
        <v>90</v>
      </c>
      <c r="K461" s="56" t="s">
        <v>115</v>
      </c>
      <c r="L461" s="8">
        <f>IF(L462="Fuerte",100,IF(L462="Moderado",50,IF(L462="Débil",0)))</f>
        <v>100</v>
      </c>
      <c r="M461" s="478"/>
      <c r="N461" s="469"/>
      <c r="O461" s="469"/>
    </row>
    <row r="462" spans="1:15" s="14" customFormat="1" ht="149.25" customHeight="1" x14ac:dyDescent="0.25">
      <c r="A462" s="507"/>
      <c r="B462" s="532"/>
      <c r="C462" s="486"/>
      <c r="D462" s="486"/>
      <c r="E462" s="39" t="s">
        <v>101</v>
      </c>
      <c r="F462" s="39" t="s">
        <v>102</v>
      </c>
      <c r="G462" s="39" t="s">
        <v>104</v>
      </c>
      <c r="H462" s="39" t="s">
        <v>106</v>
      </c>
      <c r="I462" s="39" t="s">
        <v>107</v>
      </c>
      <c r="J462" s="92" t="str">
        <f>IF(AND(J461&gt;=0,J461&lt;=84),"Débil",IF(AND(J461&gt;=85,J461&lt;=95),"Moderado",IF(AND(J461&gt;=96,J461&lt;=100),"Fuerte")))</f>
        <v>Moderado</v>
      </c>
      <c r="K462" s="93" t="str">
        <f>IF(K461="Siempre","Fuerte",IF(K461="Algunas Veces","Moderado",IF(K461="No se ejecuta","Débil")))</f>
        <v>Fuerte</v>
      </c>
      <c r="L462" s="95" t="s">
        <v>118</v>
      </c>
      <c r="M462" s="479"/>
      <c r="N462" s="470"/>
      <c r="O462" s="470"/>
    </row>
    <row r="463" spans="1:15" s="14" customFormat="1" x14ac:dyDescent="0.25">
      <c r="C463" s="91">
        <f>COUNTIF(C455:C462,"x")</f>
        <v>0</v>
      </c>
      <c r="D463" s="91">
        <f>COUNTIF(D455:D462,"x")</f>
        <v>0</v>
      </c>
      <c r="J463" s="54"/>
      <c r="L463" s="58">
        <f>AVERAGE(L455:L462)</f>
        <v>87.5</v>
      </c>
      <c r="M463" s="57" t="str">
        <f>IF(AND(L463&gt;=0,L463&lt;=49),"Débil",IF(AND(L463&gt;=50,L463&lt;=87.5),"Moderado",IF(AND(L463&gt;=87.6,L463&lt;=100),"Fuerte")))</f>
        <v>Moderado</v>
      </c>
      <c r="N463" s="38"/>
      <c r="O463" s="38"/>
    </row>
    <row r="464" spans="1:15" s="14" customFormat="1" x14ac:dyDescent="0.25">
      <c r="C464" s="35"/>
      <c r="D464" s="35"/>
    </row>
    <row r="465" spans="1:15" s="14" customFormat="1" x14ac:dyDescent="0.25">
      <c r="C465" s="35"/>
      <c r="D465" s="35"/>
    </row>
    <row r="466" spans="1:15" s="14" customFormat="1" x14ac:dyDescent="0.25">
      <c r="C466" s="35"/>
      <c r="D466" s="35"/>
    </row>
    <row r="467" spans="1:15" s="14" customFormat="1" ht="30" customHeight="1" x14ac:dyDescent="0.25">
      <c r="A467" s="41" t="s">
        <v>1</v>
      </c>
      <c r="B467" s="487" t="s">
        <v>72</v>
      </c>
      <c r="C467" s="488"/>
      <c r="D467" s="489"/>
      <c r="E467" s="40">
        <v>15</v>
      </c>
      <c r="F467" s="40">
        <v>15</v>
      </c>
      <c r="G467" s="40">
        <v>15</v>
      </c>
      <c r="H467" s="40">
        <v>15</v>
      </c>
      <c r="I467" s="40">
        <v>15</v>
      </c>
      <c r="J467" s="40">
        <f>SUM(E467:I467)</f>
        <v>75</v>
      </c>
      <c r="K467" s="61" t="s">
        <v>125</v>
      </c>
      <c r="L467" s="61" t="s">
        <v>119</v>
      </c>
      <c r="M467" s="490" t="s">
        <v>70</v>
      </c>
      <c r="N467" s="471" t="s">
        <v>61</v>
      </c>
      <c r="O467" s="472"/>
    </row>
    <row r="468" spans="1:15" s="14" customFormat="1" ht="43.5" customHeight="1" x14ac:dyDescent="0.25">
      <c r="A468" s="505" t="e">
        <f>+'MAPA DE RIESGOS SECCIONALES'!#REF!</f>
        <v>#REF!</v>
      </c>
      <c r="B468" s="36" t="s">
        <v>71</v>
      </c>
      <c r="C468" s="499" t="s">
        <v>2</v>
      </c>
      <c r="D468" s="499" t="s">
        <v>3</v>
      </c>
      <c r="E468" s="493" t="s">
        <v>94</v>
      </c>
      <c r="F468" s="493" t="s">
        <v>95</v>
      </c>
      <c r="G468" s="493" t="s">
        <v>96</v>
      </c>
      <c r="H468" s="493" t="s">
        <v>97</v>
      </c>
      <c r="I468" s="493" t="s">
        <v>98</v>
      </c>
      <c r="J468" s="494" t="s">
        <v>121</v>
      </c>
      <c r="K468" s="473" t="s">
        <v>114</v>
      </c>
      <c r="L468" s="475" t="s">
        <v>120</v>
      </c>
      <c r="M468" s="491"/>
      <c r="N468" s="466" t="s">
        <v>2</v>
      </c>
      <c r="O468" s="466" t="s">
        <v>3</v>
      </c>
    </row>
    <row r="469" spans="1:15" s="14" customFormat="1" ht="23.25" customHeight="1" x14ac:dyDescent="0.25">
      <c r="A469" s="506"/>
      <c r="B469" s="37" t="s">
        <v>60</v>
      </c>
      <c r="C469" s="500"/>
      <c r="D469" s="500"/>
      <c r="E469" s="493"/>
      <c r="F469" s="493"/>
      <c r="G469" s="493"/>
      <c r="H469" s="493"/>
      <c r="I469" s="493"/>
      <c r="J469" s="494"/>
      <c r="K469" s="474"/>
      <c r="L469" s="476"/>
      <c r="M469" s="492"/>
      <c r="N469" s="467"/>
      <c r="O469" s="467"/>
    </row>
    <row r="470" spans="1:15" s="14" customFormat="1" x14ac:dyDescent="0.25">
      <c r="A470" s="506"/>
      <c r="B470" s="531" t="e">
        <f>+'MAPA DE RIESGOS SECCIONALES'!#REF!</f>
        <v>#REF!</v>
      </c>
      <c r="C470" s="485" t="e">
        <f>IF('MAPA DE RIESGOS SECCIONALES'!#REF!="Preventivo","x"," ")</f>
        <v>#REF!</v>
      </c>
      <c r="D470" s="485" t="e">
        <f>IF('MAPA DE RIESGOS SECCIONALES'!#REF!="Detectivo","x"," ")</f>
        <v>#REF!</v>
      </c>
      <c r="E470" s="8">
        <f>IF(E471="Asignado",E$2,0)</f>
        <v>50</v>
      </c>
      <c r="F470" s="8">
        <f>IF(F471="Adecuado",F$2,0)</f>
        <v>40</v>
      </c>
      <c r="G470" s="8">
        <f>IF(G471="Oportuna",G$2,0)</f>
        <v>0</v>
      </c>
      <c r="H470" s="8">
        <f>IF(H471="Prevenir",H$2,10)</f>
        <v>0</v>
      </c>
      <c r="I470" s="8">
        <f>IF(I471="Confiable",I$2,0)</f>
        <v>0</v>
      </c>
      <c r="J470" s="84">
        <f>SUM(E470:I470)</f>
        <v>90</v>
      </c>
      <c r="K470" s="56" t="s">
        <v>115</v>
      </c>
      <c r="L470" s="8">
        <f>IF(L471="Fuerte",100,IF(L471="Moderado",50,IF(L471="Débil",0)))</f>
        <v>100</v>
      </c>
      <c r="M470" s="477">
        <f>IF(M478="Fuerte",2,IF(M478="Moderado",1,IF(M478="Débil",0)))</f>
        <v>2</v>
      </c>
      <c r="N470" s="468">
        <f>IF((C478)&gt;=1,$M$470,0)</f>
        <v>0</v>
      </c>
      <c r="O470" s="468">
        <f>IF((D478)&gt;=1,$M$470,0)</f>
        <v>0</v>
      </c>
    </row>
    <row r="471" spans="1:15" s="14" customFormat="1" x14ac:dyDescent="0.25">
      <c r="A471" s="506"/>
      <c r="B471" s="532"/>
      <c r="C471" s="486"/>
      <c r="D471" s="486"/>
      <c r="E471" s="39" t="s">
        <v>101</v>
      </c>
      <c r="F471" s="39" t="s">
        <v>102</v>
      </c>
      <c r="G471" s="39" t="s">
        <v>104</v>
      </c>
      <c r="H471" s="39" t="s">
        <v>106</v>
      </c>
      <c r="I471" s="39" t="s">
        <v>107</v>
      </c>
      <c r="J471" s="92" t="str">
        <f>IF(AND(J470&gt;=0,J470&lt;=84),"Débil",IF(AND(J470&gt;=85,J470&lt;=95),"Moderado",IF(AND(J470&gt;=96,J470&lt;=100),"Fuerte")))</f>
        <v>Moderado</v>
      </c>
      <c r="K471" s="93" t="str">
        <f>IF(K470="Siempre","Fuerte",IF(K470="Algunas Veces","Moderado",IF(K470="No se ejecuta","Débil")))</f>
        <v>Fuerte</v>
      </c>
      <c r="L471" s="95" t="s">
        <v>118</v>
      </c>
      <c r="M471" s="478"/>
      <c r="N471" s="469"/>
      <c r="O471" s="469"/>
    </row>
    <row r="472" spans="1:15" s="14" customFormat="1" x14ac:dyDescent="0.25">
      <c r="A472" s="506"/>
      <c r="B472" s="531" t="e">
        <f>+'MAPA DE RIESGOS SECCIONALES'!#REF!</f>
        <v>#REF!</v>
      </c>
      <c r="C472" s="485" t="e">
        <f>IF('MAPA DE RIESGOS SECCIONALES'!#REF!="Preventivo","x"," ")</f>
        <v>#REF!</v>
      </c>
      <c r="D472" s="485" t="e">
        <f>IF('MAPA DE RIESGOS SECCIONALES'!#REF!="Detectivo","x"," ")</f>
        <v>#REF!</v>
      </c>
      <c r="E472" s="8">
        <f>IF(E473="Asignado",E$2,0)</f>
        <v>50</v>
      </c>
      <c r="F472" s="8">
        <f>IF(F473="Adecuado",F$2,0)</f>
        <v>40</v>
      </c>
      <c r="G472" s="8">
        <f>IF(G473="Oportuna",G$2,0)</f>
        <v>0</v>
      </c>
      <c r="H472" s="8">
        <f>IF(H473="Prevenir",H$2,10)</f>
        <v>0</v>
      </c>
      <c r="I472" s="8">
        <f>IF(I473="Confiable",I$2,0)</f>
        <v>0</v>
      </c>
      <c r="J472" s="84">
        <f>SUM(E472:I472)</f>
        <v>90</v>
      </c>
      <c r="K472" s="56" t="s">
        <v>115</v>
      </c>
      <c r="L472" s="8">
        <f>IF(L473="Fuerte",100,IF(L473="Moderado",50,IF(L473="Débil",0)))</f>
        <v>100</v>
      </c>
      <c r="M472" s="478"/>
      <c r="N472" s="469"/>
      <c r="O472" s="469"/>
    </row>
    <row r="473" spans="1:15" s="14" customFormat="1" x14ac:dyDescent="0.25">
      <c r="A473" s="506"/>
      <c r="B473" s="532"/>
      <c r="C473" s="486"/>
      <c r="D473" s="486"/>
      <c r="E473" s="39" t="s">
        <v>101</v>
      </c>
      <c r="F473" s="39" t="s">
        <v>102</v>
      </c>
      <c r="G473" s="39" t="s">
        <v>104</v>
      </c>
      <c r="H473" s="39" t="s">
        <v>106</v>
      </c>
      <c r="I473" s="39" t="s">
        <v>107</v>
      </c>
      <c r="J473" s="92" t="str">
        <f>IF(AND(J472&gt;=0,J472&lt;=84),"Débil",IF(AND(J472&gt;=85,J472&lt;=95),"Moderado",IF(AND(J472&gt;=96,J472&lt;=100),"Fuerte")))</f>
        <v>Moderado</v>
      </c>
      <c r="K473" s="93" t="str">
        <f>IF(K472="Siempre","Fuerte",IF(K472="Algunas Veces","Moderado",IF(K472="No se ejecuta","Débil")))</f>
        <v>Fuerte</v>
      </c>
      <c r="L473" s="95" t="s">
        <v>118</v>
      </c>
      <c r="M473" s="478"/>
      <c r="N473" s="469"/>
      <c r="O473" s="469"/>
    </row>
    <row r="474" spans="1:15" s="14" customFormat="1" x14ac:dyDescent="0.25">
      <c r="A474" s="506"/>
      <c r="B474" s="531" t="e">
        <f>+'MAPA DE RIESGOS SECCIONALES'!#REF!</f>
        <v>#REF!</v>
      </c>
      <c r="C474" s="485" t="e">
        <f>IF('MAPA DE RIESGOS SECCIONALES'!#REF!="Preventivo","x"," ")</f>
        <v>#REF!</v>
      </c>
      <c r="D474" s="485" t="e">
        <f>IF('MAPA DE RIESGOS SECCIONALES'!#REF!="Detectivo","x"," ")</f>
        <v>#REF!</v>
      </c>
      <c r="E474" s="8">
        <f>IF(E475="Asignado",E$2,0)</f>
        <v>50</v>
      </c>
      <c r="F474" s="8">
        <f>IF(F475="Adecuado",F$2,0)</f>
        <v>40</v>
      </c>
      <c r="G474" s="8">
        <f>IF(G475="Oportuna",G$2,0)</f>
        <v>0</v>
      </c>
      <c r="H474" s="8">
        <f>IF(H475="Prevenir",H$2,10)</f>
        <v>0</v>
      </c>
      <c r="I474" s="8">
        <f>IF(I475="Confiable",I$2,0)</f>
        <v>0</v>
      </c>
      <c r="J474" s="84">
        <f>SUM(E474:I474)</f>
        <v>90</v>
      </c>
      <c r="K474" s="56" t="s">
        <v>115</v>
      </c>
      <c r="L474" s="8">
        <f>IF(L475="Fuerte",100,IF(L475="Moderado",50,IF(L475="Débil",0)))</f>
        <v>100</v>
      </c>
      <c r="M474" s="478"/>
      <c r="N474" s="469"/>
      <c r="O474" s="469"/>
    </row>
    <row r="475" spans="1:15" s="14" customFormat="1" x14ac:dyDescent="0.25">
      <c r="A475" s="506"/>
      <c r="B475" s="532"/>
      <c r="C475" s="486"/>
      <c r="D475" s="486"/>
      <c r="E475" s="39" t="s">
        <v>101</v>
      </c>
      <c r="F475" s="39" t="s">
        <v>102</v>
      </c>
      <c r="G475" s="39" t="s">
        <v>104</v>
      </c>
      <c r="H475" s="39" t="s">
        <v>106</v>
      </c>
      <c r="I475" s="39" t="s">
        <v>107</v>
      </c>
      <c r="J475" s="92" t="str">
        <f>IF(AND(J474&gt;=0,J474&lt;=84),"Débil",IF(AND(J474&gt;=85,J474&lt;=95),"Moderado",IF(AND(J474&gt;=96,J474&lt;=100),"Fuerte")))</f>
        <v>Moderado</v>
      </c>
      <c r="K475" s="93" t="str">
        <f>IF(K474="Siempre","Fuerte",IF(K474="Algunas Veces","Moderado",IF(K474="No se ejecuta","Débil")))</f>
        <v>Fuerte</v>
      </c>
      <c r="L475" s="95" t="s">
        <v>118</v>
      </c>
      <c r="M475" s="478"/>
      <c r="N475" s="469"/>
      <c r="O475" s="469"/>
    </row>
    <row r="476" spans="1:15" s="14" customFormat="1" x14ac:dyDescent="0.25">
      <c r="A476" s="506"/>
      <c r="B476" s="531" t="e">
        <f>+'MAPA DE RIESGOS SECCIONALES'!#REF!</f>
        <v>#REF!</v>
      </c>
      <c r="C476" s="485" t="e">
        <f>IF('MAPA DE RIESGOS SECCIONALES'!#REF!="Preventivo","x"," ")</f>
        <v>#REF!</v>
      </c>
      <c r="D476" s="485" t="e">
        <f>IF('MAPA DE RIESGOS SECCIONALES'!#REF!="Detectivo","x"," ")</f>
        <v>#REF!</v>
      </c>
      <c r="E476" s="8">
        <f>IF(E477="Asignado",E$2,0)</f>
        <v>50</v>
      </c>
      <c r="F476" s="8">
        <f>IF(F477="Adecuado",F$2,0)</f>
        <v>40</v>
      </c>
      <c r="G476" s="8">
        <f>IF(G477="Oportuna",G$2,0)</f>
        <v>0</v>
      </c>
      <c r="H476" s="8">
        <f>IF(H477="Prevenir",H$2,10)</f>
        <v>0</v>
      </c>
      <c r="I476" s="8">
        <f>IF(I477="Confiable",I$2,0)</f>
        <v>0</v>
      </c>
      <c r="J476" s="84">
        <f>SUM(E476:I476)</f>
        <v>90</v>
      </c>
      <c r="K476" s="56" t="s">
        <v>115</v>
      </c>
      <c r="L476" s="8">
        <f>IF(L477="Fuerte",100,IF(L477="Moderado",50,IF(L477="Débil",0)))</f>
        <v>100</v>
      </c>
      <c r="M476" s="478"/>
      <c r="N476" s="469"/>
      <c r="O476" s="469"/>
    </row>
    <row r="477" spans="1:15" s="14" customFormat="1" x14ac:dyDescent="0.25">
      <c r="A477" s="507"/>
      <c r="B477" s="532"/>
      <c r="C477" s="486"/>
      <c r="D477" s="486"/>
      <c r="E477" s="39" t="s">
        <v>101</v>
      </c>
      <c r="F477" s="39" t="s">
        <v>102</v>
      </c>
      <c r="G477" s="39" t="s">
        <v>104</v>
      </c>
      <c r="H477" s="39" t="s">
        <v>106</v>
      </c>
      <c r="I477" s="39" t="s">
        <v>107</v>
      </c>
      <c r="J477" s="92" t="str">
        <f>IF(AND(J476&gt;=0,J476&lt;=84),"Débil",IF(AND(J476&gt;=85,J476&lt;=95),"Moderado",IF(AND(J476&gt;=96,J476&lt;=100),"Fuerte")))</f>
        <v>Moderado</v>
      </c>
      <c r="K477" s="93" t="str">
        <f>IF(K476="Siempre","Fuerte",IF(K476="Algunas Veces","Moderado",IF(K476="No se ejecuta","Débil")))</f>
        <v>Fuerte</v>
      </c>
      <c r="L477" s="95" t="s">
        <v>118</v>
      </c>
      <c r="M477" s="479"/>
      <c r="N477" s="470"/>
      <c r="O477" s="470"/>
    </row>
    <row r="478" spans="1:15" s="14" customFormat="1" x14ac:dyDescent="0.25">
      <c r="C478" s="91">
        <f>COUNTIF(C470:C477,"x")</f>
        <v>0</v>
      </c>
      <c r="D478" s="91">
        <f>COUNTIF(D470:D477,"x")</f>
        <v>0</v>
      </c>
      <c r="J478" s="54"/>
      <c r="L478" s="58">
        <f>AVERAGE(L470:L477)</f>
        <v>100</v>
      </c>
      <c r="M478" s="57" t="str">
        <f>IF(AND(L478&gt;=0,L478&lt;=49),"Débil",IF(AND(L478&gt;=50,L478&lt;=87.5),"Moderado",IF(AND(L478&gt;=87.6,L478&lt;=100),"Fuerte")))</f>
        <v>Fuerte</v>
      </c>
      <c r="N478" s="38"/>
      <c r="O478" s="38"/>
    </row>
    <row r="479" spans="1:15" s="14" customFormat="1" x14ac:dyDescent="0.25">
      <c r="C479" s="35"/>
      <c r="D479" s="35"/>
    </row>
    <row r="480" spans="1:15" s="14" customFormat="1" x14ac:dyDescent="0.25">
      <c r="C480" s="35"/>
      <c r="D480" s="35"/>
    </row>
    <row r="481" spans="1:15" s="14" customFormat="1" x14ac:dyDescent="0.25">
      <c r="C481" s="35"/>
      <c r="D481" s="35"/>
    </row>
    <row r="482" spans="1:15" s="14" customFormat="1" ht="21" customHeight="1" x14ac:dyDescent="0.25">
      <c r="A482" s="96" t="s">
        <v>1</v>
      </c>
      <c r="B482" s="487" t="s">
        <v>72</v>
      </c>
      <c r="C482" s="488"/>
      <c r="D482" s="489"/>
      <c r="E482" s="40">
        <v>15</v>
      </c>
      <c r="F482" s="40">
        <v>5</v>
      </c>
      <c r="G482" s="40">
        <v>15</v>
      </c>
      <c r="H482" s="40">
        <v>10</v>
      </c>
      <c r="I482" s="40">
        <v>15</v>
      </c>
      <c r="J482" s="40">
        <f>SUM(E482:I482)</f>
        <v>60</v>
      </c>
      <c r="K482" s="40"/>
      <c r="L482" s="40"/>
      <c r="M482" s="490" t="s">
        <v>70</v>
      </c>
      <c r="N482" s="471" t="s">
        <v>61</v>
      </c>
      <c r="O482" s="472"/>
    </row>
    <row r="483" spans="1:15" s="14" customFormat="1" ht="43.5" customHeight="1" x14ac:dyDescent="0.25">
      <c r="A483" s="528">
        <f>+'MAPA DE RIESGOS SECCIONALES'!D17</f>
        <v>0</v>
      </c>
      <c r="B483" s="36" t="s">
        <v>71</v>
      </c>
      <c r="C483" s="499" t="s">
        <v>2</v>
      </c>
      <c r="D483" s="499" t="s">
        <v>3</v>
      </c>
      <c r="E483" s="493" t="s">
        <v>41</v>
      </c>
      <c r="F483" s="493" t="s">
        <v>42</v>
      </c>
      <c r="G483" s="493" t="s">
        <v>43</v>
      </c>
      <c r="H483" s="493" t="s">
        <v>44</v>
      </c>
      <c r="I483" s="493" t="s">
        <v>45</v>
      </c>
      <c r="J483" s="493" t="s">
        <v>69</v>
      </c>
      <c r="K483" s="50"/>
      <c r="L483" s="50"/>
      <c r="M483" s="491"/>
      <c r="N483" s="466" t="s">
        <v>2</v>
      </c>
      <c r="O483" s="466" t="s">
        <v>3</v>
      </c>
    </row>
    <row r="484" spans="1:15" s="14" customFormat="1" ht="35.25" customHeight="1" x14ac:dyDescent="0.25">
      <c r="A484" s="529"/>
      <c r="B484" s="37" t="s">
        <v>60</v>
      </c>
      <c r="C484" s="500"/>
      <c r="D484" s="500"/>
      <c r="E484" s="493"/>
      <c r="F484" s="493"/>
      <c r="G484" s="493"/>
      <c r="H484" s="493"/>
      <c r="I484" s="493"/>
      <c r="J484" s="493"/>
      <c r="K484" s="50"/>
      <c r="L484" s="50"/>
      <c r="M484" s="492"/>
      <c r="N484" s="467"/>
      <c r="O484" s="467"/>
    </row>
    <row r="485" spans="1:15" s="14" customFormat="1" ht="23.25" customHeight="1" x14ac:dyDescent="0.25">
      <c r="A485" s="529"/>
      <c r="B485" s="495" t="e">
        <f>+'MAPA DE RIESGOS SECCIONALES'!#REF!</f>
        <v>#REF!</v>
      </c>
      <c r="C485" s="485" t="s">
        <v>40</v>
      </c>
      <c r="D485" s="485"/>
      <c r="E485" s="8">
        <f>IF(E486="x",E482,0)</f>
        <v>15</v>
      </c>
      <c r="F485" s="8">
        <f>IF(F486="x",F482,0)</f>
        <v>5</v>
      </c>
      <c r="G485" s="8">
        <f>IF(G486="x",G482,0)</f>
        <v>0</v>
      </c>
      <c r="H485" s="8">
        <f>IF(H486="x",H482,0)</f>
        <v>10</v>
      </c>
      <c r="I485" s="8">
        <f>IF(I486="x",I482,0)</f>
        <v>0</v>
      </c>
      <c r="J485" s="533">
        <f>SUM(E485:I485)</f>
        <v>30</v>
      </c>
      <c r="K485" s="48"/>
      <c r="L485" s="48"/>
      <c r="M485" s="490">
        <f>IF(AND(J485&gt;=0,J485&lt;=50),0,IF(AND(J485&gt;=51,J485&lt;=75),1,IF(AND(J485&gt;=76,J485&lt;=100),2)))</f>
        <v>0</v>
      </c>
      <c r="N485" s="468">
        <f>IF(C485="x",M485,0)</f>
        <v>0</v>
      </c>
      <c r="O485" s="468">
        <f>IF(D485="x",M485,0)</f>
        <v>0</v>
      </c>
    </row>
    <row r="486" spans="1:15" s="14" customFormat="1" ht="33.75" customHeight="1" x14ac:dyDescent="0.25">
      <c r="A486" s="529"/>
      <c r="B486" s="496"/>
      <c r="C486" s="486"/>
      <c r="D486" s="486"/>
      <c r="E486" s="39" t="s">
        <v>40</v>
      </c>
      <c r="F486" s="39" t="s">
        <v>40</v>
      </c>
      <c r="G486" s="39"/>
      <c r="H486" s="39" t="s">
        <v>40</v>
      </c>
      <c r="I486" s="39"/>
      <c r="J486" s="534"/>
      <c r="K486" s="49"/>
      <c r="L486" s="49"/>
      <c r="M486" s="492"/>
      <c r="N486" s="470"/>
      <c r="O486" s="470"/>
    </row>
    <row r="487" spans="1:15" s="14" customFormat="1" ht="18.75" customHeight="1" x14ac:dyDescent="0.25">
      <c r="A487" s="529"/>
      <c r="B487" s="495" t="e">
        <f>+'MAPA DE RIESGOS SECCIONALES'!#REF!</f>
        <v>#REF!</v>
      </c>
      <c r="C487" s="485"/>
      <c r="D487" s="485" t="s">
        <v>40</v>
      </c>
      <c r="E487" s="8">
        <f>IF(E488="x",E482,0)</f>
        <v>15</v>
      </c>
      <c r="F487" s="8">
        <f>IF(F488="x",F482,0)</f>
        <v>5</v>
      </c>
      <c r="G487" s="8">
        <f>IF(G488="x",G482,0)</f>
        <v>0</v>
      </c>
      <c r="H487" s="8">
        <f>IF(H488="x",H482,0)</f>
        <v>10</v>
      </c>
      <c r="I487" s="8">
        <f>IF(I488="x",I482,0)</f>
        <v>15</v>
      </c>
      <c r="J487" s="533">
        <f>SUM(E487:I487)</f>
        <v>45</v>
      </c>
      <c r="K487" s="48"/>
      <c r="L487" s="48"/>
      <c r="M487" s="490">
        <f>IF(AND(J487&gt;=0,J487&lt;=50),0,IF(AND(J487&gt;=51,J487&lt;=75),1,IF(AND(J487&gt;=76,J487&lt;=100),2)))</f>
        <v>0</v>
      </c>
      <c r="N487" s="468">
        <f>IF(C487="x",M487,0)</f>
        <v>0</v>
      </c>
      <c r="O487" s="468">
        <f>IF(D487="x",M487,0)</f>
        <v>0</v>
      </c>
    </row>
    <row r="488" spans="1:15" s="14" customFormat="1" ht="15" customHeight="1" x14ac:dyDescent="0.25">
      <c r="A488" s="529"/>
      <c r="B488" s="496"/>
      <c r="C488" s="486"/>
      <c r="D488" s="486"/>
      <c r="E488" s="39" t="s">
        <v>40</v>
      </c>
      <c r="F488" s="39" t="s">
        <v>40</v>
      </c>
      <c r="G488" s="39"/>
      <c r="H488" s="39" t="s">
        <v>40</v>
      </c>
      <c r="I488" s="39" t="s">
        <v>40</v>
      </c>
      <c r="J488" s="534"/>
      <c r="K488" s="49"/>
      <c r="L488" s="49"/>
      <c r="M488" s="492"/>
      <c r="N488" s="470"/>
      <c r="O488" s="470"/>
    </row>
    <row r="489" spans="1:15" s="14" customFormat="1" ht="24" customHeight="1" x14ac:dyDescent="0.25">
      <c r="A489" s="529"/>
      <c r="B489" s="495" t="e">
        <f>+'MAPA DE RIESGOS SECCIONALES'!#REF!</f>
        <v>#REF!</v>
      </c>
      <c r="C489" s="485" t="s">
        <v>40</v>
      </c>
      <c r="D489" s="485"/>
      <c r="E489" s="8">
        <f>IF(E490="x",E482,0)</f>
        <v>0</v>
      </c>
      <c r="F489" s="8">
        <f>IF(F490="x",F482,0)</f>
        <v>5</v>
      </c>
      <c r="G489" s="8">
        <f>IF(G490="x",G482,0)</f>
        <v>0</v>
      </c>
      <c r="H489" s="8">
        <f>IF(H490="x",H482,0)</f>
        <v>10</v>
      </c>
      <c r="I489" s="8">
        <f>IF(I490="x",I482,0)</f>
        <v>0</v>
      </c>
      <c r="J489" s="533">
        <f>SUM(E489:I489)</f>
        <v>15</v>
      </c>
      <c r="K489" s="48"/>
      <c r="L489" s="48"/>
      <c r="M489" s="490">
        <f>IF(AND(J489&gt;=0,J489&lt;=50),0,IF(AND(J489&gt;=51,J489&lt;=75),1,IF(AND(J489&gt;=76,J489&lt;=100),2)))</f>
        <v>0</v>
      </c>
      <c r="N489" s="468">
        <f>IF(C489="x",M489,0)</f>
        <v>0</v>
      </c>
      <c r="O489" s="468">
        <f>IF(D489="x",M489,0)</f>
        <v>0</v>
      </c>
    </row>
    <row r="490" spans="1:15" s="14" customFormat="1" ht="24" customHeight="1" x14ac:dyDescent="0.25">
      <c r="A490" s="529"/>
      <c r="B490" s="496"/>
      <c r="C490" s="486"/>
      <c r="D490" s="486"/>
      <c r="E490" s="39"/>
      <c r="F490" s="39" t="s">
        <v>40</v>
      </c>
      <c r="G490" s="39"/>
      <c r="H490" s="39" t="s">
        <v>40</v>
      </c>
      <c r="I490" s="39"/>
      <c r="J490" s="534"/>
      <c r="K490" s="49"/>
      <c r="L490" s="49"/>
      <c r="M490" s="492"/>
      <c r="N490" s="470"/>
      <c r="O490" s="470"/>
    </row>
    <row r="491" spans="1:15" s="14" customFormat="1" ht="18.75" customHeight="1" x14ac:dyDescent="0.25">
      <c r="A491" s="529"/>
      <c r="B491" s="495" t="e">
        <f>+'MAPA DE RIESGOS SECCIONALES'!#REF!</f>
        <v>#REF!</v>
      </c>
      <c r="C491" s="485"/>
      <c r="D491" s="485" t="s">
        <v>40</v>
      </c>
      <c r="E491" s="8">
        <f>IF(E492="x",E482,0)</f>
        <v>15</v>
      </c>
      <c r="F491" s="8">
        <f>IF(F492="x",F482,0)</f>
        <v>5</v>
      </c>
      <c r="G491" s="8">
        <f>IF(G492="x",G482,0)</f>
        <v>0</v>
      </c>
      <c r="H491" s="8">
        <f>IF(H492="x",H482,0)</f>
        <v>10</v>
      </c>
      <c r="I491" s="8">
        <f>IF(I492="x",I482,0)</f>
        <v>0</v>
      </c>
      <c r="J491" s="533">
        <f>SUM(E491:I491)</f>
        <v>30</v>
      </c>
      <c r="K491" s="48"/>
      <c r="L491" s="48"/>
      <c r="M491" s="490">
        <f>IF(AND(J491&gt;=0,J491&lt;=50),0,IF(AND(J491&gt;=51,J491&lt;=75),1,IF(AND(J491&gt;=76,J491&lt;=100),2)))</f>
        <v>0</v>
      </c>
      <c r="N491" s="468">
        <f>IF(C491="x",M491,0)</f>
        <v>0</v>
      </c>
      <c r="O491" s="468">
        <f>IF(D491="x",M491,0)</f>
        <v>0</v>
      </c>
    </row>
    <row r="492" spans="1:15" s="14" customFormat="1" ht="15" customHeight="1" x14ac:dyDescent="0.25">
      <c r="A492" s="530"/>
      <c r="B492" s="496"/>
      <c r="C492" s="486"/>
      <c r="D492" s="486"/>
      <c r="E492" s="39" t="s">
        <v>40</v>
      </c>
      <c r="F492" s="39" t="s">
        <v>40</v>
      </c>
      <c r="G492" s="39"/>
      <c r="H492" s="39" t="s">
        <v>40</v>
      </c>
      <c r="I492" s="39"/>
      <c r="J492" s="534"/>
      <c r="K492" s="49"/>
      <c r="L492" s="49"/>
      <c r="M492" s="492"/>
      <c r="N492" s="470"/>
      <c r="O492" s="470"/>
    </row>
    <row r="493" spans="1:15" s="14" customFormat="1" x14ac:dyDescent="0.25">
      <c r="C493" s="35"/>
      <c r="D493" s="35"/>
      <c r="J493" s="535" t="s">
        <v>77</v>
      </c>
      <c r="K493" s="535"/>
      <c r="L493" s="535"/>
      <c r="M493" s="536"/>
      <c r="N493" s="38">
        <f>SUM(N485:N492)</f>
        <v>0</v>
      </c>
      <c r="O493" s="38">
        <f>SUM(O485:O492)</f>
        <v>0</v>
      </c>
    </row>
    <row r="494" spans="1:15" s="14" customFormat="1" x14ac:dyDescent="0.25">
      <c r="C494" s="35"/>
      <c r="D494" s="35"/>
    </row>
    <row r="495" spans="1:15" s="14" customFormat="1" x14ac:dyDescent="0.25">
      <c r="C495" s="35"/>
      <c r="D495" s="35"/>
    </row>
    <row r="496" spans="1:15" s="14" customFormat="1" x14ac:dyDescent="0.25">
      <c r="C496" s="35"/>
      <c r="D496" s="35"/>
    </row>
    <row r="497" spans="1:15" s="14" customFormat="1" ht="21" customHeight="1" x14ac:dyDescent="0.25">
      <c r="A497" s="41" t="s">
        <v>1</v>
      </c>
      <c r="B497" s="487" t="s">
        <v>72</v>
      </c>
      <c r="C497" s="488"/>
      <c r="D497" s="489"/>
      <c r="E497" s="40">
        <v>15</v>
      </c>
      <c r="F497" s="40">
        <v>5</v>
      </c>
      <c r="G497" s="40">
        <v>15</v>
      </c>
      <c r="H497" s="40">
        <v>10</v>
      </c>
      <c r="I497" s="40">
        <v>15</v>
      </c>
      <c r="J497" s="40">
        <f>SUM(E497:I497)</f>
        <v>60</v>
      </c>
      <c r="K497" s="40"/>
      <c r="L497" s="40"/>
      <c r="M497" s="490" t="s">
        <v>70</v>
      </c>
      <c r="N497" s="471" t="s">
        <v>61</v>
      </c>
      <c r="O497" s="472"/>
    </row>
    <row r="498" spans="1:15" s="14" customFormat="1" ht="43.5" customHeight="1" x14ac:dyDescent="0.25">
      <c r="A498" s="528" t="e">
        <f>+'MAPA DE RIESGOS SECCIONALES'!#REF!</f>
        <v>#REF!</v>
      </c>
      <c r="B498" s="36" t="s">
        <v>71</v>
      </c>
      <c r="C498" s="499" t="s">
        <v>2</v>
      </c>
      <c r="D498" s="499" t="s">
        <v>3</v>
      </c>
      <c r="E498" s="493" t="s">
        <v>41</v>
      </c>
      <c r="F498" s="493" t="s">
        <v>42</v>
      </c>
      <c r="G498" s="493" t="s">
        <v>43</v>
      </c>
      <c r="H498" s="493" t="s">
        <v>44</v>
      </c>
      <c r="I498" s="493" t="s">
        <v>45</v>
      </c>
      <c r="J498" s="493" t="s">
        <v>69</v>
      </c>
      <c r="K498" s="50"/>
      <c r="L498" s="50"/>
      <c r="M498" s="491"/>
      <c r="N498" s="466" t="s">
        <v>2</v>
      </c>
      <c r="O498" s="466" t="s">
        <v>3</v>
      </c>
    </row>
    <row r="499" spans="1:15" s="14" customFormat="1" ht="35.25" customHeight="1" x14ac:dyDescent="0.25">
      <c r="A499" s="529"/>
      <c r="B499" s="37" t="s">
        <v>60</v>
      </c>
      <c r="C499" s="500"/>
      <c r="D499" s="500"/>
      <c r="E499" s="493"/>
      <c r="F499" s="493"/>
      <c r="G499" s="493"/>
      <c r="H499" s="493"/>
      <c r="I499" s="493"/>
      <c r="J499" s="493"/>
      <c r="K499" s="50"/>
      <c r="L499" s="50"/>
      <c r="M499" s="492"/>
      <c r="N499" s="467"/>
      <c r="O499" s="467"/>
    </row>
    <row r="500" spans="1:15" s="14" customFormat="1" ht="20.25" customHeight="1" x14ac:dyDescent="0.25">
      <c r="A500" s="529"/>
      <c r="B500" s="495" t="e">
        <f>+'MAPA DE RIESGOS SECCIONALES'!#REF!</f>
        <v>#REF!</v>
      </c>
      <c r="C500" s="485" t="s">
        <v>40</v>
      </c>
      <c r="D500" s="485"/>
      <c r="E500" s="8">
        <f>IF(E501="x",E497,0)</f>
        <v>0</v>
      </c>
      <c r="F500" s="8">
        <f>IF(F501="x",F497,0)</f>
        <v>5</v>
      </c>
      <c r="G500" s="8">
        <f>IF(G501="x",G497,0)</f>
        <v>15</v>
      </c>
      <c r="H500" s="8">
        <f>IF(H501="x",H497,0)</f>
        <v>10</v>
      </c>
      <c r="I500" s="8">
        <f>IF(I501="x",I497,0)</f>
        <v>15</v>
      </c>
      <c r="J500" s="533">
        <f>SUM(E500:I500)</f>
        <v>45</v>
      </c>
      <c r="K500" s="48"/>
      <c r="L500" s="48"/>
      <c r="M500" s="490">
        <f>IF(AND(J500&gt;=0,J500&lt;=50),0,IF(AND(J500&gt;=51,J500&lt;=75),1,IF(AND(J500&gt;=76,J500&lt;=100),2)))</f>
        <v>0</v>
      </c>
      <c r="N500" s="468">
        <f>IF(C500="x",M500,0)</f>
        <v>0</v>
      </c>
      <c r="O500" s="468">
        <f>IF(D500="x",M500,0)</f>
        <v>0</v>
      </c>
    </row>
    <row r="501" spans="1:15" s="14" customFormat="1" ht="31.5" customHeight="1" x14ac:dyDescent="0.25">
      <c r="A501" s="529"/>
      <c r="B501" s="496"/>
      <c r="C501" s="486"/>
      <c r="D501" s="486"/>
      <c r="E501" s="39"/>
      <c r="F501" s="39" t="s">
        <v>40</v>
      </c>
      <c r="G501" s="39" t="s">
        <v>40</v>
      </c>
      <c r="H501" s="39" t="s">
        <v>40</v>
      </c>
      <c r="I501" s="39" t="s">
        <v>40</v>
      </c>
      <c r="J501" s="534"/>
      <c r="K501" s="49"/>
      <c r="L501" s="49"/>
      <c r="M501" s="492"/>
      <c r="N501" s="470"/>
      <c r="O501" s="470"/>
    </row>
    <row r="502" spans="1:15" s="14" customFormat="1" ht="18.75" customHeight="1" x14ac:dyDescent="0.25">
      <c r="A502" s="529"/>
      <c r="B502" s="495" t="e">
        <f>+'MAPA DE RIESGOS SECCIONALES'!#REF!</f>
        <v>#REF!</v>
      </c>
      <c r="C502" s="485" t="s">
        <v>40</v>
      </c>
      <c r="D502" s="485"/>
      <c r="E502" s="8">
        <f>IF(E503="x",E497,0)</f>
        <v>15</v>
      </c>
      <c r="F502" s="8">
        <f>IF(F503="x",F497,0)</f>
        <v>5</v>
      </c>
      <c r="G502" s="8">
        <f>IF(G503="x",G497,0)</f>
        <v>15</v>
      </c>
      <c r="H502" s="8">
        <f>IF(H503="x",H497,0)</f>
        <v>10</v>
      </c>
      <c r="I502" s="8">
        <f>IF(I503="x",I497,0)</f>
        <v>15</v>
      </c>
      <c r="J502" s="533">
        <f>SUM(E502:I502)</f>
        <v>60</v>
      </c>
      <c r="K502" s="48"/>
      <c r="L502" s="48"/>
      <c r="M502" s="490">
        <f>IF(AND(J502&gt;=0,J502&lt;=50),0,IF(AND(J502&gt;=51,J502&lt;=75),1,IF(AND(J502&gt;=76,J502&lt;=100),2)))</f>
        <v>1</v>
      </c>
      <c r="N502" s="468">
        <f>IF(C502="x",M502,0)</f>
        <v>1</v>
      </c>
      <c r="O502" s="468">
        <f>IF(D502="x",M502,0)</f>
        <v>0</v>
      </c>
    </row>
    <row r="503" spans="1:15" s="14" customFormat="1" ht="15" customHeight="1" x14ac:dyDescent="0.25">
      <c r="A503" s="529"/>
      <c r="B503" s="496"/>
      <c r="C503" s="486"/>
      <c r="D503" s="486"/>
      <c r="E503" s="39" t="s">
        <v>40</v>
      </c>
      <c r="F503" s="39" t="s">
        <v>40</v>
      </c>
      <c r="G503" s="39" t="s">
        <v>40</v>
      </c>
      <c r="H503" s="39" t="s">
        <v>40</v>
      </c>
      <c r="I503" s="39" t="s">
        <v>40</v>
      </c>
      <c r="J503" s="534"/>
      <c r="K503" s="49"/>
      <c r="L503" s="49"/>
      <c r="M503" s="492"/>
      <c r="N503" s="470"/>
      <c r="O503" s="470"/>
    </row>
    <row r="504" spans="1:15" s="14" customFormat="1" ht="18.75" customHeight="1" x14ac:dyDescent="0.25">
      <c r="A504" s="529"/>
      <c r="B504" s="495" t="e">
        <f>+'MAPA DE RIESGOS SECCIONALES'!#REF!</f>
        <v>#REF!</v>
      </c>
      <c r="C504" s="485"/>
      <c r="D504" s="485" t="s">
        <v>40</v>
      </c>
      <c r="E504" s="8">
        <f>IF(E505="x",E497,0)</f>
        <v>15</v>
      </c>
      <c r="F504" s="8">
        <f>IF(F505="x",F497,0)</f>
        <v>5</v>
      </c>
      <c r="G504" s="8">
        <f>IF(G505="x",G497,0)</f>
        <v>15</v>
      </c>
      <c r="H504" s="8">
        <f>IF(H505="x",H497,0)</f>
        <v>0</v>
      </c>
      <c r="I504" s="8">
        <f>IF(I505="x",I497,0)</f>
        <v>15</v>
      </c>
      <c r="J504" s="533">
        <f>SUM(E504:I504)</f>
        <v>50</v>
      </c>
      <c r="K504" s="48"/>
      <c r="L504" s="48"/>
      <c r="M504" s="490">
        <f>IF(AND(J504&gt;=0,J504&lt;=50),0,IF(AND(J504&gt;=51,J504&lt;=75),1,IF(AND(J504&gt;=76,J504&lt;=100),2)))</f>
        <v>0</v>
      </c>
      <c r="N504" s="468">
        <f>IF(C504="x",M504,0)</f>
        <v>0</v>
      </c>
      <c r="O504" s="468">
        <f>IF(D504="x",M504,0)</f>
        <v>0</v>
      </c>
    </row>
    <row r="505" spans="1:15" s="14" customFormat="1" ht="15" customHeight="1" x14ac:dyDescent="0.25">
      <c r="A505" s="529"/>
      <c r="B505" s="496"/>
      <c r="C505" s="486"/>
      <c r="D505" s="486"/>
      <c r="E505" s="39" t="s">
        <v>40</v>
      </c>
      <c r="F505" s="39" t="s">
        <v>40</v>
      </c>
      <c r="G505" s="39" t="s">
        <v>40</v>
      </c>
      <c r="H505" s="39"/>
      <c r="I505" s="39" t="s">
        <v>40</v>
      </c>
      <c r="J505" s="534"/>
      <c r="K505" s="49"/>
      <c r="L505" s="49"/>
      <c r="M505" s="492"/>
      <c r="N505" s="470"/>
      <c r="O505" s="470"/>
    </row>
    <row r="506" spans="1:15" s="14" customFormat="1" ht="18.75" customHeight="1" x14ac:dyDescent="0.25">
      <c r="A506" s="529"/>
      <c r="B506" s="495" t="e">
        <f>+'MAPA DE RIESGOS SECCIONALES'!#REF!</f>
        <v>#REF!</v>
      </c>
      <c r="C506" s="485" t="s">
        <v>40</v>
      </c>
      <c r="D506" s="485"/>
      <c r="E506" s="8">
        <f>IF(E507="x",E497,0)</f>
        <v>15</v>
      </c>
      <c r="F506" s="8">
        <f>IF(F507="x",F497,0)</f>
        <v>5</v>
      </c>
      <c r="G506" s="8">
        <f>IF(G507="x",G497,0)</f>
        <v>0</v>
      </c>
      <c r="H506" s="8">
        <f>IF(H507="x",H497,0)</f>
        <v>10</v>
      </c>
      <c r="I506" s="8">
        <f>IF(I507="x",I497,0)</f>
        <v>0</v>
      </c>
      <c r="J506" s="533">
        <f>SUM(E506:I506)</f>
        <v>30</v>
      </c>
      <c r="K506" s="48"/>
      <c r="L506" s="48"/>
      <c r="M506" s="490">
        <f>IF(AND(J506&gt;=0,J506&lt;=50),0,IF(AND(J506&gt;=51,J506&lt;=75),1,IF(AND(J506&gt;=76,J506&lt;=100),2)))</f>
        <v>0</v>
      </c>
      <c r="N506" s="468">
        <f>IF(C506="x",M506,0)</f>
        <v>0</v>
      </c>
      <c r="O506" s="468">
        <f>IF(D506="x",M506,0)</f>
        <v>0</v>
      </c>
    </row>
    <row r="507" spans="1:15" s="14" customFormat="1" ht="15" customHeight="1" x14ac:dyDescent="0.25">
      <c r="A507" s="530"/>
      <c r="B507" s="496"/>
      <c r="C507" s="486"/>
      <c r="D507" s="486"/>
      <c r="E507" s="39" t="s">
        <v>40</v>
      </c>
      <c r="F507" s="39" t="s">
        <v>40</v>
      </c>
      <c r="G507" s="39"/>
      <c r="H507" s="39" t="s">
        <v>40</v>
      </c>
      <c r="I507" s="39"/>
      <c r="J507" s="534"/>
      <c r="K507" s="49"/>
      <c r="L507" s="49"/>
      <c r="M507" s="492"/>
      <c r="N507" s="470"/>
      <c r="O507" s="470"/>
    </row>
    <row r="508" spans="1:15" s="14" customFormat="1" x14ac:dyDescent="0.25">
      <c r="C508" s="35"/>
      <c r="D508" s="35"/>
      <c r="J508" s="535" t="s">
        <v>77</v>
      </c>
      <c r="K508" s="535"/>
      <c r="L508" s="535"/>
      <c r="M508" s="536"/>
      <c r="N508" s="38">
        <f>SUM(N500:N507)</f>
        <v>1</v>
      </c>
      <c r="O508" s="38">
        <f>SUM(O500:O507)</f>
        <v>0</v>
      </c>
    </row>
    <row r="509" spans="1:15" s="14" customFormat="1" x14ac:dyDescent="0.25">
      <c r="C509" s="35"/>
      <c r="D509" s="35"/>
    </row>
    <row r="510" spans="1:15" s="14" customFormat="1" x14ac:dyDescent="0.25">
      <c r="C510" s="35"/>
      <c r="D510" s="35"/>
    </row>
    <row r="511" spans="1:15" s="14" customFormat="1" x14ac:dyDescent="0.25">
      <c r="C511" s="35"/>
      <c r="D511" s="35"/>
    </row>
    <row r="512" spans="1:15" s="14" customFormat="1" ht="21" customHeight="1" x14ac:dyDescent="0.25">
      <c r="A512" s="41" t="s">
        <v>1</v>
      </c>
      <c r="B512" s="487" t="s">
        <v>72</v>
      </c>
      <c r="C512" s="488"/>
      <c r="D512" s="489"/>
      <c r="E512" s="40">
        <v>15</v>
      </c>
      <c r="F512" s="40">
        <v>5</v>
      </c>
      <c r="G512" s="40">
        <v>15</v>
      </c>
      <c r="H512" s="40">
        <v>10</v>
      </c>
      <c r="I512" s="40">
        <v>15</v>
      </c>
      <c r="J512" s="40">
        <f>SUM(E512:I512)</f>
        <v>60</v>
      </c>
      <c r="K512" s="40"/>
      <c r="L512" s="40"/>
      <c r="M512" s="490" t="s">
        <v>70</v>
      </c>
      <c r="N512" s="471" t="s">
        <v>61</v>
      </c>
      <c r="O512" s="472"/>
    </row>
    <row r="513" spans="1:15" s="14" customFormat="1" ht="43.5" customHeight="1" x14ac:dyDescent="0.25">
      <c r="A513" s="528" t="e">
        <f>+'MAPA DE RIESGOS SECCIONALES'!#REF!</f>
        <v>#REF!</v>
      </c>
      <c r="B513" s="36" t="s">
        <v>71</v>
      </c>
      <c r="C513" s="499" t="s">
        <v>2</v>
      </c>
      <c r="D513" s="499" t="s">
        <v>3</v>
      </c>
      <c r="E513" s="493" t="s">
        <v>41</v>
      </c>
      <c r="F513" s="493" t="s">
        <v>42</v>
      </c>
      <c r="G513" s="493" t="s">
        <v>43</v>
      </c>
      <c r="H513" s="493" t="s">
        <v>44</v>
      </c>
      <c r="I513" s="493" t="s">
        <v>45</v>
      </c>
      <c r="J513" s="493" t="s">
        <v>69</v>
      </c>
      <c r="K513" s="50"/>
      <c r="L513" s="50"/>
      <c r="M513" s="491"/>
      <c r="N513" s="466" t="s">
        <v>2</v>
      </c>
      <c r="O513" s="466" t="s">
        <v>3</v>
      </c>
    </row>
    <row r="514" spans="1:15" s="14" customFormat="1" ht="35.25" customHeight="1" x14ac:dyDescent="0.25">
      <c r="A514" s="529"/>
      <c r="B514" s="37" t="s">
        <v>60</v>
      </c>
      <c r="C514" s="500"/>
      <c r="D514" s="500"/>
      <c r="E514" s="493"/>
      <c r="F514" s="493"/>
      <c r="G514" s="493"/>
      <c r="H514" s="493"/>
      <c r="I514" s="493"/>
      <c r="J514" s="493"/>
      <c r="K514" s="50"/>
      <c r="L514" s="50"/>
      <c r="M514" s="492"/>
      <c r="N514" s="467"/>
      <c r="O514" s="467"/>
    </row>
    <row r="515" spans="1:15" s="14" customFormat="1" ht="39.75" customHeight="1" x14ac:dyDescent="0.25">
      <c r="A515" s="529"/>
      <c r="B515" s="495" t="e">
        <f>+'MAPA DE RIESGOS SECCIONALES'!#REF!</f>
        <v>#REF!</v>
      </c>
      <c r="C515" s="485" t="s">
        <v>40</v>
      </c>
      <c r="D515" s="485"/>
      <c r="E515" s="8">
        <f>IF(E516="x",E512,0)</f>
        <v>15</v>
      </c>
      <c r="F515" s="8">
        <f>IF(F516="x",F512,0)</f>
        <v>5</v>
      </c>
      <c r="G515" s="8">
        <f>IF(G516="x",G512,0)</f>
        <v>0</v>
      </c>
      <c r="H515" s="8">
        <f>IF(H516="x",H512,0)</f>
        <v>10</v>
      </c>
      <c r="I515" s="8">
        <f>IF(I516="x",I512,0)</f>
        <v>15</v>
      </c>
      <c r="J515" s="533">
        <f>SUM(E515:I515)</f>
        <v>45</v>
      </c>
      <c r="K515" s="48"/>
      <c r="L515" s="48"/>
      <c r="M515" s="490">
        <f>IF(AND(J515&gt;=0,J515&lt;=50),0,IF(AND(J515&gt;=51,J515&lt;=75),1,IF(AND(J515&gt;=76,J515&lt;=100),2)))</f>
        <v>0</v>
      </c>
      <c r="N515" s="468">
        <f>IF(C515="x",M515,0)</f>
        <v>0</v>
      </c>
      <c r="O515" s="468">
        <f>IF(D515="x",M515,0)</f>
        <v>0</v>
      </c>
    </row>
    <row r="516" spans="1:15" s="14" customFormat="1" ht="39.75" customHeight="1" x14ac:dyDescent="0.25">
      <c r="A516" s="529"/>
      <c r="B516" s="496"/>
      <c r="C516" s="486"/>
      <c r="D516" s="486"/>
      <c r="E516" s="39" t="s">
        <v>40</v>
      </c>
      <c r="F516" s="39" t="s">
        <v>40</v>
      </c>
      <c r="G516" s="39"/>
      <c r="H516" s="39" t="s">
        <v>40</v>
      </c>
      <c r="I516" s="39" t="s">
        <v>40</v>
      </c>
      <c r="J516" s="534"/>
      <c r="K516" s="49"/>
      <c r="L516" s="49"/>
      <c r="M516" s="492"/>
      <c r="N516" s="470"/>
      <c r="O516" s="470"/>
    </row>
    <row r="517" spans="1:15" s="14" customFormat="1" ht="18.75" customHeight="1" x14ac:dyDescent="0.25">
      <c r="A517" s="529"/>
      <c r="B517" s="495" t="e">
        <f>+'MAPA DE RIESGOS SECCIONALES'!#REF!</f>
        <v>#REF!</v>
      </c>
      <c r="C517" s="485" t="s">
        <v>40</v>
      </c>
      <c r="D517" s="485"/>
      <c r="E517" s="8">
        <f>IF(E518="x",E512,0)</f>
        <v>15</v>
      </c>
      <c r="F517" s="8">
        <f>IF(F518="x",F512,0)</f>
        <v>5</v>
      </c>
      <c r="G517" s="8">
        <f>IF(G518="x",G512,0)</f>
        <v>0</v>
      </c>
      <c r="H517" s="8">
        <f>IF(H518="x",H512,0)</f>
        <v>10</v>
      </c>
      <c r="I517" s="8">
        <f>IF(I518="x",I512,0)</f>
        <v>15</v>
      </c>
      <c r="J517" s="533">
        <f>SUM(E517:I517)</f>
        <v>45</v>
      </c>
      <c r="K517" s="48"/>
      <c r="L517" s="48"/>
      <c r="M517" s="490">
        <f>IF(AND(J517&gt;=0,J517&lt;=50),0,IF(AND(J517&gt;=51,J517&lt;=75),1,IF(AND(J517&gt;=76,J517&lt;=100),2)))</f>
        <v>0</v>
      </c>
      <c r="N517" s="468">
        <f>IF(C517="x",M517,0)</f>
        <v>0</v>
      </c>
      <c r="O517" s="468">
        <f>IF(D517="x",M517,0)</f>
        <v>0</v>
      </c>
    </row>
    <row r="518" spans="1:15" s="14" customFormat="1" ht="15" customHeight="1" x14ac:dyDescent="0.25">
      <c r="A518" s="529"/>
      <c r="B518" s="496"/>
      <c r="C518" s="486"/>
      <c r="D518" s="486"/>
      <c r="E518" s="39" t="s">
        <v>40</v>
      </c>
      <c r="F518" s="39" t="s">
        <v>40</v>
      </c>
      <c r="G518" s="39"/>
      <c r="H518" s="39" t="s">
        <v>40</v>
      </c>
      <c r="I518" s="39" t="s">
        <v>40</v>
      </c>
      <c r="J518" s="534"/>
      <c r="K518" s="49"/>
      <c r="L518" s="49"/>
      <c r="M518" s="492"/>
      <c r="N518" s="470"/>
      <c r="O518" s="470"/>
    </row>
    <row r="519" spans="1:15" s="14" customFormat="1" ht="18.75" customHeight="1" x14ac:dyDescent="0.25">
      <c r="A519" s="529"/>
      <c r="B519" s="495" t="e">
        <f>+'MAPA DE RIESGOS SECCIONALES'!#REF!</f>
        <v>#REF!</v>
      </c>
      <c r="C519" s="485" t="s">
        <v>40</v>
      </c>
      <c r="D519" s="485"/>
      <c r="E519" s="8">
        <f>IF(E520="x",E512,0)</f>
        <v>15</v>
      </c>
      <c r="F519" s="8">
        <f>IF(F520="x",F512,0)</f>
        <v>5</v>
      </c>
      <c r="G519" s="8">
        <f>IF(G520="x",G512,0)</f>
        <v>0</v>
      </c>
      <c r="H519" s="8">
        <f>IF(H520="x",H512,0)</f>
        <v>10</v>
      </c>
      <c r="I519" s="8">
        <f>IF(I520="x",I512,0)</f>
        <v>15</v>
      </c>
      <c r="J519" s="533">
        <f>SUM(E519:I519)</f>
        <v>45</v>
      </c>
      <c r="K519" s="48"/>
      <c r="L519" s="48"/>
      <c r="M519" s="490">
        <f>IF(AND(J519&gt;=0,J519&lt;=50),0,IF(AND(J519&gt;=51,J519&lt;=75),1,IF(AND(J519&gt;=76,J519&lt;=100),2)))</f>
        <v>0</v>
      </c>
      <c r="N519" s="468">
        <f>IF(C519="x",M519,0)</f>
        <v>0</v>
      </c>
      <c r="O519" s="468">
        <f>IF(D519="x",M519,0)</f>
        <v>0</v>
      </c>
    </row>
    <row r="520" spans="1:15" s="14" customFormat="1" ht="15" customHeight="1" x14ac:dyDescent="0.25">
      <c r="A520" s="529"/>
      <c r="B520" s="496"/>
      <c r="C520" s="486"/>
      <c r="D520" s="486"/>
      <c r="E520" s="39" t="s">
        <v>40</v>
      </c>
      <c r="F520" s="39" t="s">
        <v>40</v>
      </c>
      <c r="G520" s="39"/>
      <c r="H520" s="39" t="s">
        <v>40</v>
      </c>
      <c r="I520" s="39" t="s">
        <v>40</v>
      </c>
      <c r="J520" s="534"/>
      <c r="K520" s="49"/>
      <c r="L520" s="49"/>
      <c r="M520" s="492"/>
      <c r="N520" s="470"/>
      <c r="O520" s="470"/>
    </row>
    <row r="521" spans="1:15" s="14" customFormat="1" ht="18.75" customHeight="1" x14ac:dyDescent="0.25">
      <c r="A521" s="529"/>
      <c r="B521" s="495" t="e">
        <f>+'MAPA DE RIESGOS SECCIONALES'!#REF!</f>
        <v>#REF!</v>
      </c>
      <c r="C521" s="485"/>
      <c r="D521" s="485" t="s">
        <v>40</v>
      </c>
      <c r="E521" s="8">
        <f>IF(E522="x",E512,0)</f>
        <v>15</v>
      </c>
      <c r="F521" s="8">
        <f>IF(F522="x",F512,0)</f>
        <v>5</v>
      </c>
      <c r="G521" s="8">
        <f>IF(G522="x",G512,0)</f>
        <v>0</v>
      </c>
      <c r="H521" s="8">
        <f>IF(H522="x",H512,0)</f>
        <v>10</v>
      </c>
      <c r="I521" s="8">
        <f>IF(I522="x",I512,0)</f>
        <v>15</v>
      </c>
      <c r="J521" s="533">
        <f>SUM(E521:I521)</f>
        <v>45</v>
      </c>
      <c r="K521" s="48"/>
      <c r="L521" s="48"/>
      <c r="M521" s="490">
        <f>IF(AND(J521&gt;=0,J521&lt;=50),0,IF(AND(J521&gt;=51,J521&lt;=75),1,IF(AND(J521&gt;=76,J521&lt;=100),2)))</f>
        <v>0</v>
      </c>
      <c r="N521" s="468">
        <f>IF(C521="x",M521,0)</f>
        <v>0</v>
      </c>
      <c r="O521" s="468">
        <f>IF(D521="x",M521,0)</f>
        <v>0</v>
      </c>
    </row>
    <row r="522" spans="1:15" s="14" customFormat="1" ht="15" customHeight="1" x14ac:dyDescent="0.25">
      <c r="A522" s="530"/>
      <c r="B522" s="496"/>
      <c r="C522" s="486"/>
      <c r="D522" s="486"/>
      <c r="E522" s="39" t="s">
        <v>40</v>
      </c>
      <c r="F522" s="39" t="s">
        <v>40</v>
      </c>
      <c r="G522" s="39"/>
      <c r="H522" s="39" t="s">
        <v>40</v>
      </c>
      <c r="I522" s="39" t="s">
        <v>40</v>
      </c>
      <c r="J522" s="534"/>
      <c r="K522" s="49"/>
      <c r="L522" s="49"/>
      <c r="M522" s="492"/>
      <c r="N522" s="470"/>
      <c r="O522" s="470"/>
    </row>
    <row r="523" spans="1:15" s="14" customFormat="1" x14ac:dyDescent="0.25">
      <c r="C523" s="35"/>
      <c r="D523" s="35"/>
      <c r="J523" s="535" t="s">
        <v>77</v>
      </c>
      <c r="K523" s="535"/>
      <c r="L523" s="535"/>
      <c r="M523" s="536"/>
      <c r="N523" s="38">
        <f>SUM(N515:N522)</f>
        <v>0</v>
      </c>
      <c r="O523" s="38">
        <f>SUM(O515:O522)</f>
        <v>0</v>
      </c>
    </row>
    <row r="524" spans="1:15" s="14" customFormat="1" x14ac:dyDescent="0.25">
      <c r="C524" s="35"/>
      <c r="D524" s="35"/>
    </row>
    <row r="525" spans="1:15" s="14" customFormat="1" x14ac:dyDescent="0.25">
      <c r="C525" s="35"/>
      <c r="D525" s="35"/>
    </row>
    <row r="526" spans="1:15" s="14" customFormat="1" x14ac:dyDescent="0.25">
      <c r="C526" s="35"/>
      <c r="D526" s="35"/>
    </row>
    <row r="527" spans="1:15" s="14" customFormat="1" ht="21" customHeight="1" x14ac:dyDescent="0.25">
      <c r="A527" s="41" t="s">
        <v>1</v>
      </c>
      <c r="B527" s="487" t="s">
        <v>72</v>
      </c>
      <c r="C527" s="488"/>
      <c r="D527" s="489"/>
      <c r="E527" s="40">
        <v>15</v>
      </c>
      <c r="F527" s="40">
        <v>5</v>
      </c>
      <c r="G527" s="40">
        <v>15</v>
      </c>
      <c r="H527" s="40">
        <v>10</v>
      </c>
      <c r="I527" s="40">
        <v>15</v>
      </c>
      <c r="J527" s="40">
        <f>SUM(E527:I527)</f>
        <v>60</v>
      </c>
      <c r="K527" s="40"/>
      <c r="L527" s="40"/>
      <c r="M527" s="490" t="s">
        <v>70</v>
      </c>
      <c r="N527" s="471" t="s">
        <v>61</v>
      </c>
      <c r="O527" s="472"/>
    </row>
    <row r="528" spans="1:15" s="14" customFormat="1" ht="43.5" customHeight="1" x14ac:dyDescent="0.25">
      <c r="A528" s="528" t="e">
        <f>+'MAPA DE RIESGOS SECCIONALES'!#REF!</f>
        <v>#REF!</v>
      </c>
      <c r="B528" s="36" t="s">
        <v>71</v>
      </c>
      <c r="C528" s="499" t="s">
        <v>2</v>
      </c>
      <c r="D528" s="499" t="s">
        <v>3</v>
      </c>
      <c r="E528" s="493" t="s">
        <v>41</v>
      </c>
      <c r="F528" s="493" t="s">
        <v>42</v>
      </c>
      <c r="G528" s="493" t="s">
        <v>43</v>
      </c>
      <c r="H528" s="493" t="s">
        <v>44</v>
      </c>
      <c r="I528" s="493" t="s">
        <v>45</v>
      </c>
      <c r="J528" s="493" t="s">
        <v>69</v>
      </c>
      <c r="K528" s="50"/>
      <c r="L528" s="50"/>
      <c r="M528" s="491"/>
      <c r="N528" s="466" t="s">
        <v>2</v>
      </c>
      <c r="O528" s="466" t="s">
        <v>3</v>
      </c>
    </row>
    <row r="529" spans="1:15" s="14" customFormat="1" ht="35.25" customHeight="1" x14ac:dyDescent="0.25">
      <c r="A529" s="529"/>
      <c r="B529" s="37" t="s">
        <v>60</v>
      </c>
      <c r="C529" s="500"/>
      <c r="D529" s="500"/>
      <c r="E529" s="493"/>
      <c r="F529" s="493"/>
      <c r="G529" s="493"/>
      <c r="H529" s="493"/>
      <c r="I529" s="493"/>
      <c r="J529" s="493"/>
      <c r="K529" s="50"/>
      <c r="L529" s="50"/>
      <c r="M529" s="492"/>
      <c r="N529" s="467"/>
      <c r="O529" s="467"/>
    </row>
    <row r="530" spans="1:15" s="14" customFormat="1" ht="18.75" customHeight="1" x14ac:dyDescent="0.25">
      <c r="A530" s="529"/>
      <c r="B530" s="518" t="e">
        <f>+'MAPA DE RIESGOS SECCIONALES'!#REF!</f>
        <v>#REF!</v>
      </c>
      <c r="C530" s="485"/>
      <c r="D530" s="485" t="s">
        <v>40</v>
      </c>
      <c r="E530" s="8">
        <f>IF(E531="x",E527,0)</f>
        <v>15</v>
      </c>
      <c r="F530" s="8">
        <f>IF(F531="x",F527,0)</f>
        <v>5</v>
      </c>
      <c r="G530" s="8">
        <f>IF(G531="x",G527,0)</f>
        <v>0</v>
      </c>
      <c r="H530" s="8">
        <f>IF(H531="x",H527,0)</f>
        <v>10</v>
      </c>
      <c r="I530" s="8">
        <f>IF(I531="x",I527,0)</f>
        <v>15</v>
      </c>
      <c r="J530" s="533">
        <f>SUM(E530:I530)</f>
        <v>45</v>
      </c>
      <c r="K530" s="48"/>
      <c r="L530" s="48"/>
      <c r="M530" s="490">
        <f>IF(AND(J530&gt;=0,J530&lt;=50),0,IF(AND(J530&gt;=51,J530&lt;=75),1,IF(AND(J530&gt;=76,J530&lt;=100),2)))</f>
        <v>0</v>
      </c>
      <c r="N530" s="468">
        <f>IF(C530="x",M530,0)</f>
        <v>0</v>
      </c>
      <c r="O530" s="468">
        <f>IF(D530="x",M530,0)</f>
        <v>0</v>
      </c>
    </row>
    <row r="531" spans="1:15" s="14" customFormat="1" ht="67.5" customHeight="1" x14ac:dyDescent="0.25">
      <c r="A531" s="529"/>
      <c r="B531" s="519"/>
      <c r="C531" s="486"/>
      <c r="D531" s="486"/>
      <c r="E531" s="39" t="s">
        <v>40</v>
      </c>
      <c r="F531" s="39" t="s">
        <v>40</v>
      </c>
      <c r="G531" s="39"/>
      <c r="H531" s="39" t="s">
        <v>40</v>
      </c>
      <c r="I531" s="39" t="s">
        <v>40</v>
      </c>
      <c r="J531" s="534"/>
      <c r="K531" s="49"/>
      <c r="L531" s="49"/>
      <c r="M531" s="492"/>
      <c r="N531" s="470"/>
      <c r="O531" s="470"/>
    </row>
    <row r="532" spans="1:15" s="14" customFormat="1" ht="18.75" customHeight="1" x14ac:dyDescent="0.25">
      <c r="A532" s="529"/>
      <c r="B532" s="518" t="e">
        <f>+'MAPA DE RIESGOS SECCIONALES'!#REF!</f>
        <v>#REF!</v>
      </c>
      <c r="C532" s="485" t="s">
        <v>40</v>
      </c>
      <c r="D532" s="485"/>
      <c r="E532" s="8">
        <f>IF(E533="x",E527,0)</f>
        <v>15</v>
      </c>
      <c r="F532" s="8">
        <f>IF(F533="x",F527,0)</f>
        <v>5</v>
      </c>
      <c r="G532" s="8">
        <f>IF(G533="x",G527,0)</f>
        <v>0</v>
      </c>
      <c r="H532" s="8">
        <f>IF(H533="x",H527,0)</f>
        <v>10</v>
      </c>
      <c r="I532" s="8">
        <f>IF(I533="x",I527,0)</f>
        <v>15</v>
      </c>
      <c r="J532" s="533">
        <f>SUM(E532:I532)</f>
        <v>45</v>
      </c>
      <c r="K532" s="48"/>
      <c r="L532" s="48"/>
      <c r="M532" s="490">
        <f>IF(AND(J532&gt;=0,J532&lt;=50),0,IF(AND(J532&gt;=51,J532&lt;=75),1,IF(AND(J532&gt;=76,J532&lt;=100),2)))</f>
        <v>0</v>
      </c>
      <c r="N532" s="468">
        <f>IF(C532="x",M532,0)</f>
        <v>0</v>
      </c>
      <c r="O532" s="468">
        <f>IF(D532="x",M532,0)</f>
        <v>0</v>
      </c>
    </row>
    <row r="533" spans="1:15" s="14" customFormat="1" ht="15" customHeight="1" x14ac:dyDescent="0.25">
      <c r="A533" s="529"/>
      <c r="B533" s="519"/>
      <c r="C533" s="486"/>
      <c r="D533" s="486"/>
      <c r="E533" s="39" t="s">
        <v>40</v>
      </c>
      <c r="F533" s="39" t="s">
        <v>40</v>
      </c>
      <c r="G533" s="39"/>
      <c r="H533" s="39" t="s">
        <v>40</v>
      </c>
      <c r="I533" s="39" t="s">
        <v>40</v>
      </c>
      <c r="J533" s="534"/>
      <c r="K533" s="49"/>
      <c r="L533" s="49"/>
      <c r="M533" s="492"/>
      <c r="N533" s="470"/>
      <c r="O533" s="470"/>
    </row>
    <row r="534" spans="1:15" s="14" customFormat="1" ht="18.75" customHeight="1" x14ac:dyDescent="0.25">
      <c r="A534" s="529"/>
      <c r="B534" s="518" t="e">
        <f>+'MAPA DE RIESGOS SECCIONALES'!#REF!</f>
        <v>#REF!</v>
      </c>
      <c r="C534" s="485" t="s">
        <v>40</v>
      </c>
      <c r="D534" s="485"/>
      <c r="E534" s="8">
        <f>IF(E535="x",E527,0)</f>
        <v>0</v>
      </c>
      <c r="F534" s="8">
        <f>IF(F535="x",F527,0)</f>
        <v>0</v>
      </c>
      <c r="G534" s="8">
        <f>IF(G535="x",G527,0)</f>
        <v>0</v>
      </c>
      <c r="H534" s="8">
        <f>IF(H535="x",H527,0)</f>
        <v>10</v>
      </c>
      <c r="I534" s="8">
        <f>IF(I535="x",I527,0)</f>
        <v>15</v>
      </c>
      <c r="J534" s="533">
        <f>SUM(E534:I534)</f>
        <v>25</v>
      </c>
      <c r="K534" s="48"/>
      <c r="L534" s="48"/>
      <c r="M534" s="490">
        <f>IF(AND(J534&gt;=0,J534&lt;=50),0,IF(AND(J534&gt;=51,J534&lt;=75),1,IF(AND(J534&gt;=76,J534&lt;=100),2)))</f>
        <v>0</v>
      </c>
      <c r="N534" s="468">
        <f>IF(C534="x",M534,0)</f>
        <v>0</v>
      </c>
      <c r="O534" s="468">
        <f>IF(D534="x",M534,0)</f>
        <v>0</v>
      </c>
    </row>
    <row r="535" spans="1:15" s="14" customFormat="1" ht="15" customHeight="1" x14ac:dyDescent="0.25">
      <c r="A535" s="529"/>
      <c r="B535" s="519"/>
      <c r="C535" s="486"/>
      <c r="D535" s="486"/>
      <c r="E535" s="39"/>
      <c r="F535" s="39"/>
      <c r="G535" s="39"/>
      <c r="H535" s="39" t="s">
        <v>40</v>
      </c>
      <c r="I535" s="39" t="s">
        <v>40</v>
      </c>
      <c r="J535" s="534"/>
      <c r="K535" s="49"/>
      <c r="L535" s="49"/>
      <c r="M535" s="492"/>
      <c r="N535" s="470"/>
      <c r="O535" s="470"/>
    </row>
    <row r="536" spans="1:15" s="14" customFormat="1" ht="18.75" customHeight="1" x14ac:dyDescent="0.25">
      <c r="A536" s="529"/>
      <c r="B536" s="495"/>
      <c r="C536" s="485"/>
      <c r="D536" s="485"/>
      <c r="E536" s="8">
        <f>IF(E537="x",E527,0)</f>
        <v>0</v>
      </c>
      <c r="F536" s="8">
        <f>IF(F537="x",F527,0)</f>
        <v>0</v>
      </c>
      <c r="G536" s="8">
        <f>IF(G537="x",G527,0)</f>
        <v>0</v>
      </c>
      <c r="H536" s="8">
        <f>IF(H537="x",H527,0)</f>
        <v>0</v>
      </c>
      <c r="I536" s="8">
        <f>IF(I537="x",I527,0)</f>
        <v>0</v>
      </c>
      <c r="J536" s="533">
        <f>SUM(E536:I536)</f>
        <v>0</v>
      </c>
      <c r="K536" s="48"/>
      <c r="L536" s="48"/>
      <c r="M536" s="490">
        <f>IF(AND(J536&gt;=0,J536&lt;=50),0,IF(AND(J536&gt;=51,J536&lt;=75),1,IF(AND(J536&gt;=76,J536&lt;=100),2)))</f>
        <v>0</v>
      </c>
      <c r="N536" s="468">
        <f>IF(C536="x",M536,0)</f>
        <v>0</v>
      </c>
      <c r="O536" s="468">
        <f>IF(D536="x",M536,0)</f>
        <v>0</v>
      </c>
    </row>
    <row r="537" spans="1:15" s="14" customFormat="1" ht="15" customHeight="1" x14ac:dyDescent="0.25">
      <c r="A537" s="530"/>
      <c r="B537" s="496"/>
      <c r="C537" s="486"/>
      <c r="D537" s="486"/>
      <c r="E537" s="39"/>
      <c r="F537" s="39"/>
      <c r="G537" s="39"/>
      <c r="H537" s="39"/>
      <c r="I537" s="39"/>
      <c r="J537" s="534"/>
      <c r="K537" s="49"/>
      <c r="L537" s="49"/>
      <c r="M537" s="492"/>
      <c r="N537" s="470"/>
      <c r="O537" s="470"/>
    </row>
    <row r="538" spans="1:15" s="14" customFormat="1" x14ac:dyDescent="0.25">
      <c r="C538" s="35"/>
      <c r="D538" s="35"/>
      <c r="J538" s="535" t="s">
        <v>77</v>
      </c>
      <c r="K538" s="535"/>
      <c r="L538" s="535"/>
      <c r="M538" s="536"/>
      <c r="N538" s="38">
        <f>SUM(N530:N537)</f>
        <v>0</v>
      </c>
      <c r="O538" s="38">
        <f>SUM(O530:O537)</f>
        <v>0</v>
      </c>
    </row>
    <row r="539" spans="1:15" s="14" customFormat="1" x14ac:dyDescent="0.25">
      <c r="C539" s="35"/>
      <c r="D539" s="35"/>
    </row>
    <row r="540" spans="1:15" s="14" customFormat="1" x14ac:dyDescent="0.25">
      <c r="C540" s="35"/>
      <c r="D540" s="35"/>
    </row>
    <row r="541" spans="1:15" s="14" customFormat="1" x14ac:dyDescent="0.25">
      <c r="C541" s="35"/>
      <c r="D541" s="35"/>
    </row>
    <row r="542" spans="1:15" s="14" customFormat="1" ht="21" customHeight="1" x14ac:dyDescent="0.25">
      <c r="A542" s="41" t="s">
        <v>1</v>
      </c>
      <c r="B542" s="487" t="s">
        <v>72</v>
      </c>
      <c r="C542" s="488"/>
      <c r="D542" s="489"/>
      <c r="E542" s="40">
        <v>15</v>
      </c>
      <c r="F542" s="40">
        <v>5</v>
      </c>
      <c r="G542" s="40">
        <v>15</v>
      </c>
      <c r="H542" s="40">
        <v>10</v>
      </c>
      <c r="I542" s="40">
        <v>15</v>
      </c>
      <c r="J542" s="40">
        <f>SUM(E542:I542)</f>
        <v>60</v>
      </c>
      <c r="K542" s="40"/>
      <c r="L542" s="40"/>
      <c r="M542" s="490" t="s">
        <v>70</v>
      </c>
      <c r="N542" s="471" t="s">
        <v>61</v>
      </c>
      <c r="O542" s="472"/>
    </row>
    <row r="543" spans="1:15" s="14" customFormat="1" ht="43.5" customHeight="1" x14ac:dyDescent="0.25">
      <c r="A543" s="528" t="e">
        <f>+'MAPA DE RIESGOS SECCIONALES'!#REF!</f>
        <v>#REF!</v>
      </c>
      <c r="B543" s="36" t="s">
        <v>71</v>
      </c>
      <c r="C543" s="499" t="s">
        <v>2</v>
      </c>
      <c r="D543" s="499" t="s">
        <v>3</v>
      </c>
      <c r="E543" s="493" t="s">
        <v>41</v>
      </c>
      <c r="F543" s="493" t="s">
        <v>42</v>
      </c>
      <c r="G543" s="493" t="s">
        <v>43</v>
      </c>
      <c r="H543" s="493" t="s">
        <v>44</v>
      </c>
      <c r="I543" s="493" t="s">
        <v>45</v>
      </c>
      <c r="J543" s="493" t="s">
        <v>69</v>
      </c>
      <c r="K543" s="50"/>
      <c r="L543" s="50"/>
      <c r="M543" s="491"/>
      <c r="N543" s="466" t="s">
        <v>2</v>
      </c>
      <c r="O543" s="466" t="s">
        <v>3</v>
      </c>
    </row>
    <row r="544" spans="1:15" s="14" customFormat="1" ht="35.25" customHeight="1" x14ac:dyDescent="0.25">
      <c r="A544" s="529"/>
      <c r="B544" s="37" t="s">
        <v>60</v>
      </c>
      <c r="C544" s="500"/>
      <c r="D544" s="500"/>
      <c r="E544" s="493"/>
      <c r="F544" s="493"/>
      <c r="G544" s="493"/>
      <c r="H544" s="493"/>
      <c r="I544" s="493"/>
      <c r="J544" s="493"/>
      <c r="K544" s="50"/>
      <c r="L544" s="50"/>
      <c r="M544" s="492"/>
      <c r="N544" s="467"/>
      <c r="O544" s="467"/>
    </row>
    <row r="545" spans="1:15" s="14" customFormat="1" ht="18.75" customHeight="1" x14ac:dyDescent="0.25">
      <c r="A545" s="529"/>
      <c r="B545" s="518" t="e">
        <f>+'MAPA DE RIESGOS SECCIONALES'!#REF!</f>
        <v>#REF!</v>
      </c>
      <c r="C545" s="485" t="s">
        <v>40</v>
      </c>
      <c r="D545" s="485"/>
      <c r="E545" s="8">
        <f>IF(E546="x",E542,0)</f>
        <v>15</v>
      </c>
      <c r="F545" s="8">
        <f>IF(F546="x",F542,0)</f>
        <v>5</v>
      </c>
      <c r="G545" s="8">
        <f>IF(G546="x",G542,0)</f>
        <v>0</v>
      </c>
      <c r="H545" s="8">
        <f>IF(H546="x",H542,0)</f>
        <v>10</v>
      </c>
      <c r="I545" s="8">
        <f>IF(I546="x",I542,0)</f>
        <v>15</v>
      </c>
      <c r="J545" s="533">
        <f>SUM(E545:I545)</f>
        <v>45</v>
      </c>
      <c r="K545" s="48"/>
      <c r="L545" s="48"/>
      <c r="M545" s="490">
        <f>IF(AND(J545&gt;=0,J545&lt;=50),0,IF(AND(J545&gt;=51,J545&lt;=75),1,IF(AND(J545&gt;=76,J545&lt;=100),2)))</f>
        <v>0</v>
      </c>
      <c r="N545" s="468">
        <f>IF(C545="x",M545,0)</f>
        <v>0</v>
      </c>
      <c r="O545" s="468">
        <f>IF(D545="x",M545,0)</f>
        <v>0</v>
      </c>
    </row>
    <row r="546" spans="1:15" s="14" customFormat="1" ht="67.5" customHeight="1" x14ac:dyDescent="0.25">
      <c r="A546" s="529"/>
      <c r="B546" s="519"/>
      <c r="C546" s="486"/>
      <c r="D546" s="486"/>
      <c r="E546" s="39" t="s">
        <v>40</v>
      </c>
      <c r="F546" s="39" t="s">
        <v>40</v>
      </c>
      <c r="G546" s="39"/>
      <c r="H546" s="39" t="s">
        <v>40</v>
      </c>
      <c r="I546" s="39" t="s">
        <v>40</v>
      </c>
      <c r="J546" s="534"/>
      <c r="K546" s="49"/>
      <c r="L546" s="49"/>
      <c r="M546" s="492"/>
      <c r="N546" s="470"/>
      <c r="O546" s="470"/>
    </row>
    <row r="547" spans="1:15" s="14" customFormat="1" ht="18.75" customHeight="1" x14ac:dyDescent="0.25">
      <c r="A547" s="529"/>
      <c r="B547" s="518" t="e">
        <f>+'MAPA DE RIESGOS SECCIONALES'!#REF!</f>
        <v>#REF!</v>
      </c>
      <c r="C547" s="485" t="s">
        <v>40</v>
      </c>
      <c r="D547" s="485"/>
      <c r="E547" s="8">
        <f>IF(E548="x",E542,0)</f>
        <v>0</v>
      </c>
      <c r="F547" s="8">
        <f>IF(F548="x",F542,0)</f>
        <v>5</v>
      </c>
      <c r="G547" s="8">
        <f>IF(G548="x",G542,0)</f>
        <v>0</v>
      </c>
      <c r="H547" s="8">
        <f>IF(H548="x",H542,0)</f>
        <v>10</v>
      </c>
      <c r="I547" s="8">
        <f>IF(I548="x",I542,0)</f>
        <v>15</v>
      </c>
      <c r="J547" s="533">
        <f>SUM(E547:I547)</f>
        <v>30</v>
      </c>
      <c r="K547" s="48"/>
      <c r="L547" s="48"/>
      <c r="M547" s="490">
        <f>IF(AND(J547&gt;=0,J547&lt;=50),0,IF(AND(J547&gt;=51,J547&lt;=75),1,IF(AND(J547&gt;=76,J547&lt;=100),2)))</f>
        <v>0</v>
      </c>
      <c r="N547" s="468">
        <f>IF(C547="x",M547,0)</f>
        <v>0</v>
      </c>
      <c r="O547" s="468">
        <f>IF(D547="x",M547,0)</f>
        <v>0</v>
      </c>
    </row>
    <row r="548" spans="1:15" s="14" customFormat="1" ht="15" customHeight="1" x14ac:dyDescent="0.25">
      <c r="A548" s="529"/>
      <c r="B548" s="519"/>
      <c r="C548" s="486"/>
      <c r="D548" s="486"/>
      <c r="E548" s="39"/>
      <c r="F548" s="39" t="s">
        <v>40</v>
      </c>
      <c r="G548" s="39"/>
      <c r="H548" s="39" t="s">
        <v>40</v>
      </c>
      <c r="I548" s="39" t="s">
        <v>40</v>
      </c>
      <c r="J548" s="534"/>
      <c r="K548" s="49"/>
      <c r="L548" s="49"/>
      <c r="M548" s="492"/>
      <c r="N548" s="470"/>
      <c r="O548" s="470"/>
    </row>
    <row r="549" spans="1:15" s="14" customFormat="1" ht="18.75" customHeight="1" x14ac:dyDescent="0.25">
      <c r="A549" s="529"/>
      <c r="B549" s="537"/>
      <c r="C549" s="485"/>
      <c r="D549" s="485"/>
      <c r="E549" s="8">
        <f>IF(E550="x",E542,0)</f>
        <v>0</v>
      </c>
      <c r="F549" s="8">
        <f>IF(F550="x",F542,0)</f>
        <v>0</v>
      </c>
      <c r="G549" s="8">
        <f>IF(G550="x",G542,0)</f>
        <v>0</v>
      </c>
      <c r="H549" s="8">
        <f>IF(H550="x",H542,0)</f>
        <v>0</v>
      </c>
      <c r="I549" s="8">
        <f>IF(I550="x",I542,0)</f>
        <v>0</v>
      </c>
      <c r="J549" s="533">
        <f>SUM(E549:I549)</f>
        <v>0</v>
      </c>
      <c r="K549" s="48"/>
      <c r="L549" s="48"/>
      <c r="M549" s="490">
        <f>IF(AND(J549&gt;=0,J549&lt;=50),0,IF(AND(J549&gt;=51,J549&lt;=75),1,IF(AND(J549&gt;=76,J549&lt;=100),2)))</f>
        <v>0</v>
      </c>
      <c r="N549" s="468">
        <f>IF(C549="x",M549,0)</f>
        <v>0</v>
      </c>
      <c r="O549" s="468">
        <f>IF(D549="x",M549,0)</f>
        <v>0</v>
      </c>
    </row>
    <row r="550" spans="1:15" s="14" customFormat="1" ht="15" customHeight="1" x14ac:dyDescent="0.25">
      <c r="A550" s="529"/>
      <c r="B550" s="538"/>
      <c r="C550" s="486"/>
      <c r="D550" s="486"/>
      <c r="E550" s="39"/>
      <c r="F550" s="39"/>
      <c r="G550" s="39"/>
      <c r="H550" s="39"/>
      <c r="I550" s="39"/>
      <c r="J550" s="534"/>
      <c r="K550" s="49"/>
      <c r="L550" s="49"/>
      <c r="M550" s="492"/>
      <c r="N550" s="470"/>
      <c r="O550" s="470"/>
    </row>
    <row r="551" spans="1:15" s="14" customFormat="1" ht="18.75" customHeight="1" x14ac:dyDescent="0.25">
      <c r="A551" s="529"/>
      <c r="B551" s="537"/>
      <c r="C551" s="485"/>
      <c r="D551" s="485"/>
      <c r="E551" s="8">
        <f>IF(E552="x",E542,0)</f>
        <v>0</v>
      </c>
      <c r="F551" s="8">
        <f>IF(F552="x",F542,0)</f>
        <v>0</v>
      </c>
      <c r="G551" s="8">
        <f>IF(G552="x",G542,0)</f>
        <v>0</v>
      </c>
      <c r="H551" s="8">
        <f>IF(H552="x",H542,0)</f>
        <v>0</v>
      </c>
      <c r="I551" s="8">
        <f>IF(I552="x",I542,0)</f>
        <v>0</v>
      </c>
      <c r="J551" s="533">
        <f>SUM(E551:I551)</f>
        <v>0</v>
      </c>
      <c r="K551" s="48"/>
      <c r="L551" s="48"/>
      <c r="M551" s="490">
        <f>IF(AND(J551&gt;=0,J551&lt;=50),0,IF(AND(J551&gt;=51,J551&lt;=75),1,IF(AND(J551&gt;=76,J551&lt;=100),2)))</f>
        <v>0</v>
      </c>
      <c r="N551" s="468">
        <f>IF(C551="x",M551,0)</f>
        <v>0</v>
      </c>
      <c r="O551" s="468">
        <f>IF(D551="x",M551,0)</f>
        <v>0</v>
      </c>
    </row>
    <row r="552" spans="1:15" s="14" customFormat="1" ht="15" customHeight="1" x14ac:dyDescent="0.25">
      <c r="A552" s="530"/>
      <c r="B552" s="538"/>
      <c r="C552" s="486"/>
      <c r="D552" s="486"/>
      <c r="E552" s="39"/>
      <c r="F552" s="39"/>
      <c r="G552" s="39"/>
      <c r="H552" s="39"/>
      <c r="I552" s="39"/>
      <c r="J552" s="534"/>
      <c r="K552" s="49"/>
      <c r="L552" s="49"/>
      <c r="M552" s="492"/>
      <c r="N552" s="470"/>
      <c r="O552" s="470"/>
    </row>
    <row r="553" spans="1:15" s="14" customFormat="1" x14ac:dyDescent="0.25">
      <c r="C553" s="35"/>
      <c r="D553" s="35"/>
      <c r="J553" s="535" t="s">
        <v>77</v>
      </c>
      <c r="K553" s="535"/>
      <c r="L553" s="535"/>
      <c r="M553" s="536"/>
      <c r="N553" s="38">
        <f>SUM(N545:N552)</f>
        <v>0</v>
      </c>
      <c r="O553" s="38">
        <f>SUM(O545:O552)</f>
        <v>0</v>
      </c>
    </row>
    <row r="554" spans="1:15" s="14" customFormat="1" x14ac:dyDescent="0.25">
      <c r="C554" s="35"/>
      <c r="D554" s="35"/>
    </row>
    <row r="555" spans="1:15" s="14" customFormat="1" x14ac:dyDescent="0.25">
      <c r="C555" s="35"/>
      <c r="D555" s="35"/>
    </row>
    <row r="556" spans="1:15" s="14" customFormat="1" x14ac:dyDescent="0.25">
      <c r="C556" s="35"/>
      <c r="D556" s="35"/>
    </row>
    <row r="557" spans="1:15" s="14" customFormat="1" ht="21" customHeight="1" x14ac:dyDescent="0.25">
      <c r="A557" s="41" t="s">
        <v>1</v>
      </c>
      <c r="B557" s="487" t="s">
        <v>72</v>
      </c>
      <c r="C557" s="488"/>
      <c r="D557" s="489"/>
      <c r="E557" s="40">
        <v>15</v>
      </c>
      <c r="F557" s="40">
        <v>15</v>
      </c>
      <c r="G557" s="40">
        <v>15</v>
      </c>
      <c r="H557" s="40">
        <v>15</v>
      </c>
      <c r="I557" s="40">
        <v>15</v>
      </c>
      <c r="J557" s="40">
        <f>SUM(E557:I557)</f>
        <v>75</v>
      </c>
      <c r="K557" s="52"/>
      <c r="L557" s="52" t="s">
        <v>119</v>
      </c>
      <c r="M557" s="490" t="s">
        <v>70</v>
      </c>
      <c r="N557" s="471" t="s">
        <v>61</v>
      </c>
      <c r="O557" s="472"/>
    </row>
    <row r="558" spans="1:15" s="14" customFormat="1" ht="43.5" customHeight="1" x14ac:dyDescent="0.25">
      <c r="A558" s="505" t="e">
        <f>+'MAPA DE RIESGOS SECCIONALES'!#REF!</f>
        <v>#REF!</v>
      </c>
      <c r="B558" s="36" t="s">
        <v>71</v>
      </c>
      <c r="C558" s="499" t="s">
        <v>2</v>
      </c>
      <c r="D558" s="499" t="s">
        <v>3</v>
      </c>
      <c r="E558" s="493" t="s">
        <v>94</v>
      </c>
      <c r="F558" s="493" t="s">
        <v>95</v>
      </c>
      <c r="G558" s="493" t="s">
        <v>96</v>
      </c>
      <c r="H558" s="493" t="s">
        <v>97</v>
      </c>
      <c r="I558" s="493" t="s">
        <v>98</v>
      </c>
      <c r="J558" s="493" t="s">
        <v>121</v>
      </c>
      <c r="K558" s="501" t="s">
        <v>114</v>
      </c>
      <c r="L558" s="501" t="s">
        <v>120</v>
      </c>
      <c r="M558" s="491"/>
      <c r="N558" s="466" t="s">
        <v>2</v>
      </c>
      <c r="O558" s="466" t="s">
        <v>3</v>
      </c>
    </row>
    <row r="559" spans="1:15" s="14" customFormat="1" ht="35.25" customHeight="1" x14ac:dyDescent="0.25">
      <c r="A559" s="506"/>
      <c r="B559" s="37" t="s">
        <v>60</v>
      </c>
      <c r="C559" s="500"/>
      <c r="D559" s="500"/>
      <c r="E559" s="493"/>
      <c r="F559" s="493"/>
      <c r="G559" s="493"/>
      <c r="H559" s="493"/>
      <c r="I559" s="493"/>
      <c r="J559" s="493"/>
      <c r="K559" s="502"/>
      <c r="L559" s="502"/>
      <c r="M559" s="492"/>
      <c r="N559" s="467"/>
      <c r="O559" s="467"/>
    </row>
    <row r="560" spans="1:15" s="14" customFormat="1" ht="18.75" customHeight="1" x14ac:dyDescent="0.25">
      <c r="A560" s="506"/>
      <c r="B560" s="495" t="e">
        <f>+'MAPA DE RIESGOS SECCIONALES'!#REF!</f>
        <v>#REF!</v>
      </c>
      <c r="C560" s="485" t="s">
        <v>40</v>
      </c>
      <c r="D560" s="485"/>
      <c r="E560" s="8">
        <f>IF(E561="Asignado",E$2,0)</f>
        <v>50</v>
      </c>
      <c r="F560" s="8">
        <f>IF(F561="Adecuado",F$2,0)</f>
        <v>40</v>
      </c>
      <c r="G560" s="8">
        <f>IF(G561="Oportuna",G$2,0)</f>
        <v>0</v>
      </c>
      <c r="H560" s="8">
        <f>IF(H561="Prevenir",H$2,10)</f>
        <v>0</v>
      </c>
      <c r="I560" s="8">
        <f>IF(I561="Confiable",I$2,0)</f>
        <v>0</v>
      </c>
      <c r="J560" s="48">
        <f>SUM(E560:I560)</f>
        <v>90</v>
      </c>
      <c r="K560" s="56" t="s">
        <v>115</v>
      </c>
      <c r="L560" s="8">
        <f>IF(L561="Fuerte",100,IF(L561="Moderado",50,IF(L561="Débil",0)))</f>
        <v>100</v>
      </c>
      <c r="M560" s="477">
        <f>IF(M568="Fuerte",2,IF(M568="Moderado",1,IF(M568="Débil",0)))</f>
        <v>2</v>
      </c>
      <c r="N560" s="468">
        <f>+M560</f>
        <v>2</v>
      </c>
      <c r="O560" s="468">
        <f>IF((D560:D567)="x",M$5,0)</f>
        <v>0</v>
      </c>
    </row>
    <row r="561" spans="1:15" s="14" customFormat="1" ht="46.5" customHeight="1" x14ac:dyDescent="0.25">
      <c r="A561" s="506"/>
      <c r="B561" s="496"/>
      <c r="C561" s="486"/>
      <c r="D561" s="486"/>
      <c r="E561" s="39" t="s">
        <v>101</v>
      </c>
      <c r="F561" s="39" t="s">
        <v>102</v>
      </c>
      <c r="G561" s="39" t="s">
        <v>104</v>
      </c>
      <c r="H561" s="39" t="s">
        <v>106</v>
      </c>
      <c r="I561" s="39" t="s">
        <v>107</v>
      </c>
      <c r="J561" s="39" t="str">
        <f>IF(AND(J560&gt;=0,J560&lt;=84),"Débil",IF(AND(J560&gt;=85,J560&lt;=95),"Moderado",IF(AND(J560&gt;=96,J560&lt;=100),"Fuerte")))</f>
        <v>Moderado</v>
      </c>
      <c r="K561" s="39" t="str">
        <f>IF(K560="Siempre","Fuerte",IF(K560="Algunas Veces","Moderado",IF(K560="No se ejecuta","Débil")))</f>
        <v>Fuerte</v>
      </c>
      <c r="L561" s="55" t="s">
        <v>118</v>
      </c>
      <c r="M561" s="478"/>
      <c r="N561" s="469"/>
      <c r="O561" s="469"/>
    </row>
    <row r="562" spans="1:15" s="14" customFormat="1" ht="26.25" customHeight="1" x14ac:dyDescent="0.25">
      <c r="A562" s="506"/>
      <c r="B562" s="495" t="e">
        <f>+'MAPA DE RIESGOS SECCIONALES'!#REF!</f>
        <v>#REF!</v>
      </c>
      <c r="C562" s="485" t="s">
        <v>40</v>
      </c>
      <c r="D562" s="485"/>
      <c r="E562" s="8">
        <f>IF(E563="Asignado",E$2,0)</f>
        <v>50</v>
      </c>
      <c r="F562" s="8">
        <f>IF(F563="Adecuado",F$2,0)</f>
        <v>40</v>
      </c>
      <c r="G562" s="8">
        <f>IF(G563="Oportuna",G$2,0)</f>
        <v>0</v>
      </c>
      <c r="H562" s="8">
        <f>IF(H563="Prevenir",H$2,10)</f>
        <v>0</v>
      </c>
      <c r="I562" s="8">
        <f>IF(I563="Confiable",I$2,0)</f>
        <v>0</v>
      </c>
      <c r="J562" s="48">
        <f>SUM(E562:I562)</f>
        <v>90</v>
      </c>
      <c r="K562" s="56" t="s">
        <v>115</v>
      </c>
      <c r="L562" s="8">
        <f>IF(L563="Fuerte",100,IF(L563="Moderado",50,IF(L563="Débil",0)))</f>
        <v>100</v>
      </c>
      <c r="M562" s="478"/>
      <c r="N562" s="469"/>
      <c r="O562" s="469"/>
    </row>
    <row r="563" spans="1:15" s="14" customFormat="1" ht="46.5" customHeight="1" x14ac:dyDescent="0.25">
      <c r="A563" s="506"/>
      <c r="B563" s="496"/>
      <c r="C563" s="486"/>
      <c r="D563" s="486"/>
      <c r="E563" s="39" t="s">
        <v>101</v>
      </c>
      <c r="F563" s="39" t="s">
        <v>102</v>
      </c>
      <c r="G563" s="39" t="s">
        <v>104</v>
      </c>
      <c r="H563" s="39" t="s">
        <v>106</v>
      </c>
      <c r="I563" s="39" t="s">
        <v>107</v>
      </c>
      <c r="J563" s="39" t="str">
        <f>IF(AND(J562&gt;=0,J562&lt;=84),"Débil",IF(AND(J562&gt;=85,J562&lt;=95),"Moderado",IF(AND(J562&gt;=96,J562&lt;=100),"Fuerte")))</f>
        <v>Moderado</v>
      </c>
      <c r="K563" s="39" t="str">
        <f>IF(K562="Siempre","Fuerte",IF(K562="Algunas Veces","Moderado",IF(K562="No se ejecuta","Débil")))</f>
        <v>Fuerte</v>
      </c>
      <c r="L563" s="55" t="s">
        <v>118</v>
      </c>
      <c r="M563" s="478"/>
      <c r="N563" s="469"/>
      <c r="O563" s="469"/>
    </row>
    <row r="564" spans="1:15" s="14" customFormat="1" ht="26.25" customHeight="1" x14ac:dyDescent="0.25">
      <c r="A564" s="506"/>
      <c r="B564" s="495" t="e">
        <f>+'MAPA DE RIESGOS SECCIONALES'!#REF!</f>
        <v>#REF!</v>
      </c>
      <c r="C564" s="485" t="s">
        <v>40</v>
      </c>
      <c r="D564" s="485"/>
      <c r="E564" s="8">
        <f>IF(E565="Asignado",E$2,0)</f>
        <v>50</v>
      </c>
      <c r="F564" s="8">
        <f>IF(F565="Adecuado",F$2,0)</f>
        <v>40</v>
      </c>
      <c r="G564" s="8">
        <f>IF(G565="Oportuna",G$2,0)</f>
        <v>0</v>
      </c>
      <c r="H564" s="8">
        <f>IF(H565="Prevenir",H$2,10)</f>
        <v>0</v>
      </c>
      <c r="I564" s="8">
        <f>IF(I565="Confiable",I$2,0)</f>
        <v>0</v>
      </c>
      <c r="J564" s="48">
        <f>SUM(E564:I564)</f>
        <v>90</v>
      </c>
      <c r="K564" s="56" t="s">
        <v>115</v>
      </c>
      <c r="L564" s="8">
        <f>IF(L565="Fuerte",100,IF(L565="Moderado",50,IF(L565="Débil",0)))</f>
        <v>100</v>
      </c>
      <c r="M564" s="478"/>
      <c r="N564" s="469"/>
      <c r="O564" s="469"/>
    </row>
    <row r="565" spans="1:15" s="14" customFormat="1" ht="40.5" customHeight="1" x14ac:dyDescent="0.25">
      <c r="A565" s="506"/>
      <c r="B565" s="496"/>
      <c r="C565" s="486"/>
      <c r="D565" s="486"/>
      <c r="E565" s="39" t="s">
        <v>101</v>
      </c>
      <c r="F565" s="39" t="s">
        <v>102</v>
      </c>
      <c r="G565" s="39" t="s">
        <v>104</v>
      </c>
      <c r="H565" s="39" t="s">
        <v>106</v>
      </c>
      <c r="I565" s="39" t="s">
        <v>107</v>
      </c>
      <c r="J565" s="39" t="str">
        <f>IF(AND(J564&gt;=0,J564&lt;=84),"Débil",IF(AND(J564&gt;=85,J564&lt;=95),"Moderado",IF(AND(J564&gt;=96,J564&lt;=100),"Fuerte")))</f>
        <v>Moderado</v>
      </c>
      <c r="K565" s="39" t="str">
        <f>IF(K564="Siempre","Fuerte",IF(K564="Algunas Veces","Moderado",IF(K564="No se ejecuta","Débil")))</f>
        <v>Fuerte</v>
      </c>
      <c r="L565" s="55" t="s">
        <v>118</v>
      </c>
      <c r="M565" s="478"/>
      <c r="N565" s="469"/>
      <c r="O565" s="469"/>
    </row>
    <row r="566" spans="1:15" s="14" customFormat="1" ht="56.25" customHeight="1" x14ac:dyDescent="0.25">
      <c r="A566" s="506"/>
      <c r="B566" s="495" t="e">
        <f>+'MAPA DE RIESGOS SECCIONALES'!#REF!</f>
        <v>#REF!</v>
      </c>
      <c r="C566" s="485" t="s">
        <v>40</v>
      </c>
      <c r="D566" s="485"/>
      <c r="E566" s="8">
        <f>IF(E567="Asignado",E$2,0)</f>
        <v>50</v>
      </c>
      <c r="F566" s="8">
        <f>IF(F567="Adecuado",F$2,0)</f>
        <v>40</v>
      </c>
      <c r="G566" s="8">
        <f>IF(G567="Oportuna",G$2,0)</f>
        <v>0</v>
      </c>
      <c r="H566" s="8">
        <f>IF(H567="Prevenir",H$2,10)</f>
        <v>0</v>
      </c>
      <c r="I566" s="8">
        <f>IF(I567="Confiable",I$2,0)</f>
        <v>0</v>
      </c>
      <c r="J566" s="48">
        <f>SUM(E566:I566)</f>
        <v>90</v>
      </c>
      <c r="K566" s="56" t="s">
        <v>115</v>
      </c>
      <c r="L566" s="8">
        <f>IF(L567="Fuerte",100,IF(L567="Moderado",50,IF(L567="Débil",0)))</f>
        <v>100</v>
      </c>
      <c r="M566" s="478"/>
      <c r="N566" s="469"/>
      <c r="O566" s="469"/>
    </row>
    <row r="567" spans="1:15" s="14" customFormat="1" ht="36.75" customHeight="1" x14ac:dyDescent="0.25">
      <c r="A567" s="507"/>
      <c r="B567" s="496"/>
      <c r="C567" s="486"/>
      <c r="D567" s="486"/>
      <c r="E567" s="39" t="s">
        <v>101</v>
      </c>
      <c r="F567" s="39" t="s">
        <v>102</v>
      </c>
      <c r="G567" s="39" t="s">
        <v>104</v>
      </c>
      <c r="H567" s="39" t="s">
        <v>106</v>
      </c>
      <c r="I567" s="39" t="s">
        <v>107</v>
      </c>
      <c r="J567" s="39" t="str">
        <f>IF(AND(J566&gt;=0,J566&lt;=84),"Débil",IF(AND(J566&gt;=85,J566&lt;=95),"Moderado",IF(AND(J566&gt;=96,J566&lt;=100),"Fuerte")))</f>
        <v>Moderado</v>
      </c>
      <c r="K567" s="39" t="str">
        <f>IF(K566="Siempre","Fuerte",IF(K566="Algunas Veces","Moderado",IF(K566="No se ejecuta","Débil")))</f>
        <v>Fuerte</v>
      </c>
      <c r="L567" s="55" t="s">
        <v>118</v>
      </c>
      <c r="M567" s="479"/>
      <c r="N567" s="470"/>
      <c r="O567" s="470"/>
    </row>
    <row r="568" spans="1:15" s="14" customFormat="1" x14ac:dyDescent="0.25">
      <c r="C568" s="35"/>
      <c r="D568" s="35"/>
      <c r="J568" s="54"/>
      <c r="L568" s="58">
        <f>AVERAGE(L560:L567)</f>
        <v>100</v>
      </c>
      <c r="M568" s="57" t="str">
        <f>IF(AND(L568&gt;=0,L568&lt;=49),"Débil",IF(AND(L568&gt;=50,L568&lt;=87.5),"Moderado",IF(AND(L568&gt;=87.6,L568&lt;=100),"Fuerte")))</f>
        <v>Fuerte</v>
      </c>
      <c r="N568" s="38"/>
      <c r="O568" s="38"/>
    </row>
    <row r="569" spans="1:15" s="14" customFormat="1" x14ac:dyDescent="0.25">
      <c r="C569" s="35"/>
      <c r="D569" s="35"/>
    </row>
    <row r="570" spans="1:15" s="14" customFormat="1" x14ac:dyDescent="0.25">
      <c r="C570" s="35"/>
      <c r="D570" s="35"/>
    </row>
    <row r="571" spans="1:15" s="14" customFormat="1" hidden="1" x14ac:dyDescent="0.25">
      <c r="C571" s="35"/>
      <c r="D571" s="35"/>
    </row>
    <row r="572" spans="1:15" s="14" customFormat="1" ht="21" hidden="1" customHeight="1" x14ac:dyDescent="0.25">
      <c r="A572" s="41" t="s">
        <v>1</v>
      </c>
      <c r="B572" s="487" t="s">
        <v>72</v>
      </c>
      <c r="C572" s="488"/>
      <c r="D572" s="489"/>
      <c r="E572" s="40">
        <v>15</v>
      </c>
      <c r="F572" s="40">
        <v>5</v>
      </c>
      <c r="G572" s="40">
        <v>15</v>
      </c>
      <c r="H572" s="40">
        <v>10</v>
      </c>
      <c r="I572" s="40">
        <v>15</v>
      </c>
      <c r="J572" s="40">
        <f>SUM(E572:I572)</f>
        <v>60</v>
      </c>
      <c r="K572" s="40"/>
      <c r="L572" s="40"/>
      <c r="M572" s="490" t="s">
        <v>70</v>
      </c>
      <c r="N572" s="471" t="s">
        <v>61</v>
      </c>
      <c r="O572" s="472"/>
    </row>
    <row r="573" spans="1:15" s="14" customFormat="1" ht="43.5" hidden="1" customHeight="1" x14ac:dyDescent="0.25">
      <c r="A573" s="528" t="e">
        <f>+'MAPA DE RIESGOS SECCIONALES'!#REF!</f>
        <v>#REF!</v>
      </c>
      <c r="B573" s="36" t="s">
        <v>71</v>
      </c>
      <c r="C573" s="499" t="s">
        <v>2</v>
      </c>
      <c r="D573" s="499" t="s">
        <v>3</v>
      </c>
      <c r="E573" s="493" t="s">
        <v>41</v>
      </c>
      <c r="F573" s="493" t="s">
        <v>42</v>
      </c>
      <c r="G573" s="493" t="s">
        <v>43</v>
      </c>
      <c r="H573" s="493" t="s">
        <v>44</v>
      </c>
      <c r="I573" s="493" t="s">
        <v>45</v>
      </c>
      <c r="J573" s="493" t="s">
        <v>69</v>
      </c>
      <c r="K573" s="50"/>
      <c r="L573" s="50"/>
      <c r="M573" s="491"/>
      <c r="N573" s="466" t="s">
        <v>2</v>
      </c>
      <c r="O573" s="466" t="s">
        <v>3</v>
      </c>
    </row>
    <row r="574" spans="1:15" s="14" customFormat="1" ht="35.25" hidden="1" customHeight="1" x14ac:dyDescent="0.25">
      <c r="A574" s="529"/>
      <c r="B574" s="37" t="s">
        <v>60</v>
      </c>
      <c r="C574" s="500"/>
      <c r="D574" s="500"/>
      <c r="E574" s="493"/>
      <c r="F574" s="493"/>
      <c r="G574" s="493"/>
      <c r="H574" s="493"/>
      <c r="I574" s="493"/>
      <c r="J574" s="493"/>
      <c r="K574" s="50"/>
      <c r="L574" s="50"/>
      <c r="M574" s="492"/>
      <c r="N574" s="467"/>
      <c r="O574" s="467"/>
    </row>
    <row r="575" spans="1:15" s="14" customFormat="1" ht="18.75" hidden="1" customHeight="1" x14ac:dyDescent="0.25">
      <c r="A575" s="529"/>
      <c r="B575" s="539" t="s">
        <v>73</v>
      </c>
      <c r="C575" s="485" t="s">
        <v>40</v>
      </c>
      <c r="D575" s="485"/>
      <c r="E575" s="8">
        <f>IF(E576="x",E572,0)</f>
        <v>0</v>
      </c>
      <c r="F575" s="8">
        <f>IF(F576="x",F572,0)</f>
        <v>0</v>
      </c>
      <c r="G575" s="8">
        <f>IF(G576="x",G572,0)</f>
        <v>0</v>
      </c>
      <c r="H575" s="8">
        <f>IF(H576="x",H572,0)</f>
        <v>10</v>
      </c>
      <c r="I575" s="8">
        <f>IF(I576="x",I572,0)</f>
        <v>15</v>
      </c>
      <c r="J575" s="533">
        <f>SUM(E575:I575)</f>
        <v>25</v>
      </c>
      <c r="K575" s="48"/>
      <c r="L575" s="48"/>
      <c r="M575" s="490">
        <f>IF(AND(J575&gt;=0,J575&lt;=50),0,IF(AND(J575&gt;=51,J575&lt;=75),1,IF(AND(J575&gt;=76,J575&lt;=100),2)))</f>
        <v>0</v>
      </c>
      <c r="N575" s="468">
        <f>IF(C575="x",M575,0)</f>
        <v>0</v>
      </c>
      <c r="O575" s="468">
        <f>IF(D575="x",M575,0)</f>
        <v>0</v>
      </c>
    </row>
    <row r="576" spans="1:15" s="14" customFormat="1" ht="67.5" hidden="1" customHeight="1" x14ac:dyDescent="0.25">
      <c r="A576" s="529"/>
      <c r="B576" s="540"/>
      <c r="C576" s="486"/>
      <c r="D576" s="486"/>
      <c r="E576" s="39"/>
      <c r="F576" s="39"/>
      <c r="G576" s="39"/>
      <c r="H576" s="39" t="s">
        <v>40</v>
      </c>
      <c r="I576" s="39" t="s">
        <v>40</v>
      </c>
      <c r="J576" s="534"/>
      <c r="K576" s="49"/>
      <c r="L576" s="49"/>
      <c r="M576" s="492"/>
      <c r="N576" s="470"/>
      <c r="O576" s="470"/>
    </row>
    <row r="577" spans="1:15" s="14" customFormat="1" ht="18.75" hidden="1" customHeight="1" x14ac:dyDescent="0.25">
      <c r="A577" s="529"/>
      <c r="B577" s="539" t="s">
        <v>74</v>
      </c>
      <c r="C577" s="485" t="s">
        <v>40</v>
      </c>
      <c r="D577" s="485" t="s">
        <v>40</v>
      </c>
      <c r="E577" s="8">
        <f>IF(E578="x",E572,0)</f>
        <v>0</v>
      </c>
      <c r="F577" s="8">
        <f>IF(F578="x",F572,0)</f>
        <v>0</v>
      </c>
      <c r="G577" s="8">
        <f>IF(G578="x",G572,0)</f>
        <v>0</v>
      </c>
      <c r="H577" s="8">
        <f>IF(H578="x",H572,0)</f>
        <v>0</v>
      </c>
      <c r="I577" s="8">
        <f>IF(I578="x",I572,0)</f>
        <v>15</v>
      </c>
      <c r="J577" s="533">
        <f>SUM(E577:I577)</f>
        <v>15</v>
      </c>
      <c r="K577" s="48"/>
      <c r="L577" s="48"/>
      <c r="M577" s="490">
        <f>IF(AND(J577&gt;=0,J577&lt;=50),0,IF(AND(J577&gt;=51,J577&lt;=75),1,IF(AND(J577&gt;=76,J577&lt;=100),2)))</f>
        <v>0</v>
      </c>
      <c r="N577" s="468">
        <f>IF(C577="x",M577,0)</f>
        <v>0</v>
      </c>
      <c r="O577" s="468">
        <f>IF(D577="x",M577,0)</f>
        <v>0</v>
      </c>
    </row>
    <row r="578" spans="1:15" s="14" customFormat="1" ht="15" hidden="1" customHeight="1" x14ac:dyDescent="0.25">
      <c r="A578" s="529"/>
      <c r="B578" s="540"/>
      <c r="C578" s="486"/>
      <c r="D578" s="486"/>
      <c r="E578" s="39"/>
      <c r="F578" s="39"/>
      <c r="G578" s="39"/>
      <c r="H578" s="39"/>
      <c r="I578" s="39" t="s">
        <v>40</v>
      </c>
      <c r="J578" s="534"/>
      <c r="K578" s="49"/>
      <c r="L578" s="49"/>
      <c r="M578" s="492"/>
      <c r="N578" s="470"/>
      <c r="O578" s="470"/>
    </row>
    <row r="579" spans="1:15" s="14" customFormat="1" ht="18.75" hidden="1" customHeight="1" x14ac:dyDescent="0.25">
      <c r="A579" s="529"/>
      <c r="B579" s="539" t="s">
        <v>75</v>
      </c>
      <c r="C579" s="485" t="s">
        <v>40</v>
      </c>
      <c r="D579" s="485"/>
      <c r="E579" s="8">
        <f>IF(E580="x",E572,0)</f>
        <v>15</v>
      </c>
      <c r="F579" s="8">
        <f>IF(F580="x",F572,0)</f>
        <v>5</v>
      </c>
      <c r="G579" s="8">
        <f>IF(G580="x",G572,0)</f>
        <v>15</v>
      </c>
      <c r="H579" s="8">
        <f>IF(H580="x",H572,0)</f>
        <v>10</v>
      </c>
      <c r="I579" s="8">
        <f>IF(I580="x",I572,0)</f>
        <v>15</v>
      </c>
      <c r="J579" s="533">
        <f>SUM(E579:I579)</f>
        <v>60</v>
      </c>
      <c r="K579" s="48"/>
      <c r="L579" s="48"/>
      <c r="M579" s="490">
        <f>IF(AND(J579&gt;=0,J579&lt;=50),0,IF(AND(J579&gt;=51,J579&lt;=75),1,IF(AND(J579&gt;=76,J579&lt;=100),2)))</f>
        <v>1</v>
      </c>
      <c r="N579" s="468">
        <f>IF(C579="x",M579,0)</f>
        <v>1</v>
      </c>
      <c r="O579" s="468">
        <f>IF(D579="x",M579,0)</f>
        <v>0</v>
      </c>
    </row>
    <row r="580" spans="1:15" s="14" customFormat="1" ht="15" hidden="1" customHeight="1" x14ac:dyDescent="0.25">
      <c r="A580" s="529"/>
      <c r="B580" s="540"/>
      <c r="C580" s="486"/>
      <c r="D580" s="486"/>
      <c r="E580" s="39" t="s">
        <v>40</v>
      </c>
      <c r="F580" s="39" t="s">
        <v>40</v>
      </c>
      <c r="G580" s="39" t="s">
        <v>40</v>
      </c>
      <c r="H580" s="39" t="s">
        <v>40</v>
      </c>
      <c r="I580" s="39" t="s">
        <v>40</v>
      </c>
      <c r="J580" s="534"/>
      <c r="K580" s="49"/>
      <c r="L580" s="49"/>
      <c r="M580" s="492"/>
      <c r="N580" s="470"/>
      <c r="O580" s="470"/>
    </row>
    <row r="581" spans="1:15" s="14" customFormat="1" ht="18.75" hidden="1" customHeight="1" x14ac:dyDescent="0.25">
      <c r="A581" s="529"/>
      <c r="B581" s="539" t="s">
        <v>76</v>
      </c>
      <c r="C581" s="485"/>
      <c r="D581" s="485" t="s">
        <v>40</v>
      </c>
      <c r="E581" s="8">
        <f>IF(E582="x",E572,0)</f>
        <v>15</v>
      </c>
      <c r="F581" s="8">
        <f>IF(F582="x",F572,0)</f>
        <v>5</v>
      </c>
      <c r="G581" s="8">
        <f>IF(G582="x",G572,0)</f>
        <v>15</v>
      </c>
      <c r="H581" s="8">
        <f>IF(H582="x",H572,0)</f>
        <v>10</v>
      </c>
      <c r="I581" s="8">
        <f>IF(I582="x",I572,0)</f>
        <v>15</v>
      </c>
      <c r="J581" s="533">
        <f>SUM(E581:I581)</f>
        <v>60</v>
      </c>
      <c r="K581" s="48"/>
      <c r="L581" s="48"/>
      <c r="M581" s="490">
        <f>IF(AND(J581&gt;=0,J581&lt;=50),0,IF(AND(J581&gt;=51,J581&lt;=75),1,IF(AND(J581&gt;=76,J581&lt;=100),2)))</f>
        <v>1</v>
      </c>
      <c r="N581" s="468">
        <f>IF(C581="x",M581,0)</f>
        <v>0</v>
      </c>
      <c r="O581" s="468">
        <f>IF(D581="x",M581,0)</f>
        <v>1</v>
      </c>
    </row>
    <row r="582" spans="1:15" s="14" customFormat="1" ht="15" hidden="1" customHeight="1" x14ac:dyDescent="0.25">
      <c r="A582" s="530"/>
      <c r="B582" s="540"/>
      <c r="C582" s="486"/>
      <c r="D582" s="486"/>
      <c r="E582" s="39" t="s">
        <v>40</v>
      </c>
      <c r="F582" s="39" t="s">
        <v>40</v>
      </c>
      <c r="G582" s="39" t="s">
        <v>40</v>
      </c>
      <c r="H582" s="39" t="s">
        <v>40</v>
      </c>
      <c r="I582" s="39" t="s">
        <v>40</v>
      </c>
      <c r="J582" s="534"/>
      <c r="K582" s="49"/>
      <c r="L582" s="49"/>
      <c r="M582" s="492"/>
      <c r="N582" s="470"/>
      <c r="O582" s="470"/>
    </row>
    <row r="583" spans="1:15" s="14" customFormat="1" hidden="1" x14ac:dyDescent="0.25">
      <c r="C583" s="35"/>
      <c r="D583" s="35"/>
      <c r="J583" s="535" t="s">
        <v>77</v>
      </c>
      <c r="K583" s="535"/>
      <c r="L583" s="535"/>
      <c r="M583" s="536"/>
      <c r="N583" s="38">
        <f>SUM(N575:N582)</f>
        <v>1</v>
      </c>
      <c r="O583" s="38">
        <f>SUM(O575:O582)</f>
        <v>1</v>
      </c>
    </row>
    <row r="584" spans="1:15" s="14" customFormat="1" hidden="1" x14ac:dyDescent="0.25">
      <c r="C584" s="35"/>
      <c r="D584" s="35"/>
    </row>
    <row r="585" spans="1:15" s="14" customFormat="1" hidden="1" x14ac:dyDescent="0.25">
      <c r="C585" s="35"/>
      <c r="D585" s="35"/>
    </row>
    <row r="586" spans="1:15" s="14" customFormat="1" hidden="1" x14ac:dyDescent="0.25">
      <c r="C586" s="35"/>
      <c r="D586" s="35"/>
    </row>
    <row r="587" spans="1:15" s="14" customFormat="1" ht="21" hidden="1" customHeight="1" x14ac:dyDescent="0.25">
      <c r="A587" s="41" t="s">
        <v>1</v>
      </c>
      <c r="B587" s="487" t="s">
        <v>72</v>
      </c>
      <c r="C587" s="488"/>
      <c r="D587" s="489"/>
      <c r="E587" s="40">
        <v>15</v>
      </c>
      <c r="F587" s="40">
        <v>5</v>
      </c>
      <c r="G587" s="40">
        <v>15</v>
      </c>
      <c r="H587" s="40">
        <v>10</v>
      </c>
      <c r="I587" s="40">
        <v>15</v>
      </c>
      <c r="J587" s="40">
        <f>SUM(E587:I587)</f>
        <v>60</v>
      </c>
      <c r="K587" s="40"/>
      <c r="L587" s="40"/>
      <c r="M587" s="490" t="s">
        <v>70</v>
      </c>
      <c r="N587" s="471" t="s">
        <v>61</v>
      </c>
      <c r="O587" s="472"/>
    </row>
    <row r="588" spans="1:15" s="14" customFormat="1" ht="43.5" hidden="1" customHeight="1" x14ac:dyDescent="0.25">
      <c r="A588" s="528" t="e">
        <f>+'MAPA DE RIESGOS SECCIONALES'!#REF!</f>
        <v>#REF!</v>
      </c>
      <c r="B588" s="36" t="s">
        <v>71</v>
      </c>
      <c r="C588" s="499" t="s">
        <v>2</v>
      </c>
      <c r="D588" s="499" t="s">
        <v>3</v>
      </c>
      <c r="E588" s="493" t="s">
        <v>41</v>
      </c>
      <c r="F588" s="493" t="s">
        <v>42</v>
      </c>
      <c r="G588" s="493" t="s">
        <v>43</v>
      </c>
      <c r="H588" s="493" t="s">
        <v>44</v>
      </c>
      <c r="I588" s="493" t="s">
        <v>45</v>
      </c>
      <c r="J588" s="493" t="s">
        <v>69</v>
      </c>
      <c r="K588" s="50"/>
      <c r="L588" s="50"/>
      <c r="M588" s="491"/>
      <c r="N588" s="466" t="s">
        <v>2</v>
      </c>
      <c r="O588" s="466" t="s">
        <v>3</v>
      </c>
    </row>
    <row r="589" spans="1:15" s="14" customFormat="1" ht="35.25" hidden="1" customHeight="1" x14ac:dyDescent="0.25">
      <c r="A589" s="529"/>
      <c r="B589" s="37" t="s">
        <v>60</v>
      </c>
      <c r="C589" s="500"/>
      <c r="D589" s="500"/>
      <c r="E589" s="493"/>
      <c r="F589" s="493"/>
      <c r="G589" s="493"/>
      <c r="H589" s="493"/>
      <c r="I589" s="493"/>
      <c r="J589" s="493"/>
      <c r="K589" s="50"/>
      <c r="L589" s="50"/>
      <c r="M589" s="492"/>
      <c r="N589" s="467"/>
      <c r="O589" s="467"/>
    </row>
    <row r="590" spans="1:15" s="14" customFormat="1" ht="18.75" hidden="1" customHeight="1" x14ac:dyDescent="0.25">
      <c r="A590" s="529"/>
      <c r="B590" s="539" t="s">
        <v>73</v>
      </c>
      <c r="C590" s="485" t="s">
        <v>40</v>
      </c>
      <c r="D590" s="485"/>
      <c r="E590" s="8">
        <f>IF(E591="x",E587,0)</f>
        <v>0</v>
      </c>
      <c r="F590" s="8">
        <f>IF(F591="x",F587,0)</f>
        <v>0</v>
      </c>
      <c r="G590" s="8">
        <f>IF(G591="x",G587,0)</f>
        <v>0</v>
      </c>
      <c r="H590" s="8">
        <f>IF(H591="x",H587,0)</f>
        <v>10</v>
      </c>
      <c r="I590" s="8">
        <f>IF(I591="x",I587,0)</f>
        <v>15</v>
      </c>
      <c r="J590" s="533">
        <f>SUM(E590:I590)</f>
        <v>25</v>
      </c>
      <c r="K590" s="48"/>
      <c r="L590" s="48"/>
      <c r="M590" s="490">
        <f>IF(AND(J590&gt;=0,J590&lt;=50),0,IF(AND(J590&gt;=51,J590&lt;=75),1,IF(AND(J590&gt;=76,J590&lt;=100),2)))</f>
        <v>0</v>
      </c>
      <c r="N590" s="468">
        <f>IF(C590="x",M590,0)</f>
        <v>0</v>
      </c>
      <c r="O590" s="468">
        <f>IF(D590="x",M590,0)</f>
        <v>0</v>
      </c>
    </row>
    <row r="591" spans="1:15" s="14" customFormat="1" ht="67.5" hidden="1" customHeight="1" x14ac:dyDescent="0.25">
      <c r="A591" s="529"/>
      <c r="B591" s="540"/>
      <c r="C591" s="486"/>
      <c r="D591" s="486"/>
      <c r="E591" s="39"/>
      <c r="F591" s="39"/>
      <c r="G591" s="39"/>
      <c r="H591" s="39" t="s">
        <v>40</v>
      </c>
      <c r="I591" s="39" t="s">
        <v>40</v>
      </c>
      <c r="J591" s="534"/>
      <c r="K591" s="49"/>
      <c r="L591" s="49"/>
      <c r="M591" s="492"/>
      <c r="N591" s="470"/>
      <c r="O591" s="470"/>
    </row>
    <row r="592" spans="1:15" s="14" customFormat="1" ht="18.75" hidden="1" customHeight="1" x14ac:dyDescent="0.25">
      <c r="A592" s="529"/>
      <c r="B592" s="539" t="s">
        <v>74</v>
      </c>
      <c r="C592" s="485" t="s">
        <v>40</v>
      </c>
      <c r="D592" s="485" t="s">
        <v>40</v>
      </c>
      <c r="E592" s="8">
        <f>IF(E593="x",E587,0)</f>
        <v>0</v>
      </c>
      <c r="F592" s="8">
        <f>IF(F593="x",F587,0)</f>
        <v>0</v>
      </c>
      <c r="G592" s="8">
        <f>IF(G593="x",G587,0)</f>
        <v>0</v>
      </c>
      <c r="H592" s="8">
        <f>IF(H593="x",H587,0)</f>
        <v>0</v>
      </c>
      <c r="I592" s="8">
        <f>IF(I593="x",I587,0)</f>
        <v>15</v>
      </c>
      <c r="J592" s="533">
        <f>SUM(E592:I592)</f>
        <v>15</v>
      </c>
      <c r="K592" s="48"/>
      <c r="L592" s="48"/>
      <c r="M592" s="490">
        <f>IF(AND(J592&gt;=0,J592&lt;=50),0,IF(AND(J592&gt;=51,J592&lt;=75),1,IF(AND(J592&gt;=76,J592&lt;=100),2)))</f>
        <v>0</v>
      </c>
      <c r="N592" s="468">
        <f>IF(C592="x",M592,0)</f>
        <v>0</v>
      </c>
      <c r="O592" s="468">
        <f>IF(D592="x",M592,0)</f>
        <v>0</v>
      </c>
    </row>
    <row r="593" spans="1:15" s="14" customFormat="1" ht="15" hidden="1" customHeight="1" x14ac:dyDescent="0.25">
      <c r="A593" s="529"/>
      <c r="B593" s="540"/>
      <c r="C593" s="486"/>
      <c r="D593" s="486"/>
      <c r="E593" s="39"/>
      <c r="F593" s="39"/>
      <c r="G593" s="39"/>
      <c r="H593" s="39"/>
      <c r="I593" s="39" t="s">
        <v>40</v>
      </c>
      <c r="J593" s="534"/>
      <c r="K593" s="49"/>
      <c r="L593" s="49"/>
      <c r="M593" s="492"/>
      <c r="N593" s="470"/>
      <c r="O593" s="470"/>
    </row>
    <row r="594" spans="1:15" s="14" customFormat="1" ht="18.75" hidden="1" customHeight="1" x14ac:dyDescent="0.25">
      <c r="A594" s="529"/>
      <c r="B594" s="539" t="s">
        <v>75</v>
      </c>
      <c r="C594" s="485" t="s">
        <v>40</v>
      </c>
      <c r="D594" s="485"/>
      <c r="E594" s="8">
        <f>IF(E595="x",E587,0)</f>
        <v>15</v>
      </c>
      <c r="F594" s="8">
        <f>IF(F595="x",F587,0)</f>
        <v>5</v>
      </c>
      <c r="G594" s="8">
        <f>IF(G595="x",G587,0)</f>
        <v>15</v>
      </c>
      <c r="H594" s="8">
        <f>IF(H595="x",H587,0)</f>
        <v>10</v>
      </c>
      <c r="I594" s="8">
        <f>IF(I595="x",I587,0)</f>
        <v>15</v>
      </c>
      <c r="J594" s="533">
        <f>SUM(E594:I594)</f>
        <v>60</v>
      </c>
      <c r="K594" s="48"/>
      <c r="L594" s="48"/>
      <c r="M594" s="490">
        <f>IF(AND(J594&gt;=0,J594&lt;=50),0,IF(AND(J594&gt;=51,J594&lt;=75),1,IF(AND(J594&gt;=76,J594&lt;=100),2)))</f>
        <v>1</v>
      </c>
      <c r="N594" s="468">
        <f>IF(C594="x",M594,0)</f>
        <v>1</v>
      </c>
      <c r="O594" s="468">
        <f>IF(D594="x",M594,0)</f>
        <v>0</v>
      </c>
    </row>
    <row r="595" spans="1:15" s="14" customFormat="1" ht="15" hidden="1" customHeight="1" x14ac:dyDescent="0.25">
      <c r="A595" s="529"/>
      <c r="B595" s="540"/>
      <c r="C595" s="486"/>
      <c r="D595" s="486"/>
      <c r="E595" s="39" t="s">
        <v>40</v>
      </c>
      <c r="F595" s="39" t="s">
        <v>40</v>
      </c>
      <c r="G595" s="39" t="s">
        <v>40</v>
      </c>
      <c r="H595" s="39" t="s">
        <v>40</v>
      </c>
      <c r="I595" s="39" t="s">
        <v>40</v>
      </c>
      <c r="J595" s="534"/>
      <c r="K595" s="49"/>
      <c r="L595" s="49"/>
      <c r="M595" s="492"/>
      <c r="N595" s="470"/>
      <c r="O595" s="470"/>
    </row>
    <row r="596" spans="1:15" s="14" customFormat="1" ht="18.75" hidden="1" customHeight="1" x14ac:dyDescent="0.25">
      <c r="A596" s="529"/>
      <c r="B596" s="539" t="s">
        <v>76</v>
      </c>
      <c r="C596" s="485"/>
      <c r="D596" s="485" t="s">
        <v>40</v>
      </c>
      <c r="E596" s="8">
        <f>IF(E597="x",E587,0)</f>
        <v>15</v>
      </c>
      <c r="F596" s="8">
        <f>IF(F597="x",F587,0)</f>
        <v>5</v>
      </c>
      <c r="G596" s="8">
        <f>IF(G597="x",G587,0)</f>
        <v>15</v>
      </c>
      <c r="H596" s="8">
        <f>IF(H597="x",H587,0)</f>
        <v>10</v>
      </c>
      <c r="I596" s="8">
        <f>IF(I597="x",I587,0)</f>
        <v>15</v>
      </c>
      <c r="J596" s="533">
        <f>SUM(E596:I596)</f>
        <v>60</v>
      </c>
      <c r="K596" s="48"/>
      <c r="L596" s="48"/>
      <c r="M596" s="490">
        <f>IF(AND(J596&gt;=0,J596&lt;=50),0,IF(AND(J596&gt;=51,J596&lt;=75),1,IF(AND(J596&gt;=76,J596&lt;=100),2)))</f>
        <v>1</v>
      </c>
      <c r="N596" s="468">
        <f>IF(C596="x",M596,0)</f>
        <v>0</v>
      </c>
      <c r="O596" s="468">
        <f>IF(D596="x",M596,0)</f>
        <v>1</v>
      </c>
    </row>
    <row r="597" spans="1:15" s="14" customFormat="1" ht="15" hidden="1" customHeight="1" x14ac:dyDescent="0.25">
      <c r="A597" s="530"/>
      <c r="B597" s="540"/>
      <c r="C597" s="486"/>
      <c r="D597" s="486"/>
      <c r="E597" s="39" t="s">
        <v>40</v>
      </c>
      <c r="F597" s="39" t="s">
        <v>40</v>
      </c>
      <c r="G597" s="39" t="s">
        <v>40</v>
      </c>
      <c r="H597" s="39" t="s">
        <v>40</v>
      </c>
      <c r="I597" s="39" t="s">
        <v>40</v>
      </c>
      <c r="J597" s="534"/>
      <c r="K597" s="49"/>
      <c r="L597" s="49"/>
      <c r="M597" s="492"/>
      <c r="N597" s="470"/>
      <c r="O597" s="470"/>
    </row>
    <row r="598" spans="1:15" s="14" customFormat="1" hidden="1" x14ac:dyDescent="0.25">
      <c r="C598" s="35"/>
      <c r="D598" s="35"/>
      <c r="J598" s="535" t="s">
        <v>77</v>
      </c>
      <c r="K598" s="535"/>
      <c r="L598" s="535"/>
      <c r="M598" s="536"/>
      <c r="N598" s="38">
        <f>SUM(N590:N597)</f>
        <v>1</v>
      </c>
      <c r="O598" s="38">
        <f>SUM(O590:O597)</f>
        <v>1</v>
      </c>
    </row>
    <row r="599" spans="1:15" s="14" customFormat="1" hidden="1" x14ac:dyDescent="0.25">
      <c r="C599" s="35"/>
      <c r="D599" s="35"/>
    </row>
    <row r="600" spans="1:15" s="14" customFormat="1" hidden="1" x14ac:dyDescent="0.25">
      <c r="C600" s="35"/>
      <c r="D600" s="35"/>
    </row>
    <row r="601" spans="1:15" s="14" customFormat="1" hidden="1" x14ac:dyDescent="0.25">
      <c r="C601" s="35"/>
      <c r="D601" s="35"/>
    </row>
    <row r="602" spans="1:15" s="14" customFormat="1" ht="21" hidden="1" customHeight="1" x14ac:dyDescent="0.25">
      <c r="A602" s="41" t="s">
        <v>1</v>
      </c>
      <c r="B602" s="487" t="s">
        <v>72</v>
      </c>
      <c r="C602" s="488"/>
      <c r="D602" s="489"/>
      <c r="E602" s="40">
        <v>15</v>
      </c>
      <c r="F602" s="40">
        <v>5</v>
      </c>
      <c r="G602" s="40">
        <v>15</v>
      </c>
      <c r="H602" s="40">
        <v>10</v>
      </c>
      <c r="I602" s="40">
        <v>15</v>
      </c>
      <c r="J602" s="40">
        <f>SUM(E602:I602)</f>
        <v>60</v>
      </c>
      <c r="K602" s="40"/>
      <c r="L602" s="40"/>
      <c r="M602" s="490" t="s">
        <v>70</v>
      </c>
      <c r="N602" s="471" t="s">
        <v>61</v>
      </c>
      <c r="O602" s="472"/>
    </row>
    <row r="603" spans="1:15" s="14" customFormat="1" ht="43.5" hidden="1" customHeight="1" x14ac:dyDescent="0.25">
      <c r="A603" s="528" t="e">
        <f>+'MAPA DE RIESGOS SECCIONALES'!#REF!</f>
        <v>#REF!</v>
      </c>
      <c r="B603" s="36" t="s">
        <v>71</v>
      </c>
      <c r="C603" s="499" t="s">
        <v>2</v>
      </c>
      <c r="D603" s="499" t="s">
        <v>3</v>
      </c>
      <c r="E603" s="493" t="s">
        <v>41</v>
      </c>
      <c r="F603" s="493" t="s">
        <v>42</v>
      </c>
      <c r="G603" s="493" t="s">
        <v>43</v>
      </c>
      <c r="H603" s="493" t="s">
        <v>44</v>
      </c>
      <c r="I603" s="493" t="s">
        <v>45</v>
      </c>
      <c r="J603" s="493" t="s">
        <v>69</v>
      </c>
      <c r="K603" s="50"/>
      <c r="L603" s="50"/>
      <c r="M603" s="491"/>
      <c r="N603" s="466" t="s">
        <v>2</v>
      </c>
      <c r="O603" s="466" t="s">
        <v>3</v>
      </c>
    </row>
    <row r="604" spans="1:15" s="14" customFormat="1" ht="35.25" hidden="1" customHeight="1" x14ac:dyDescent="0.25">
      <c r="A604" s="529"/>
      <c r="B604" s="37" t="s">
        <v>60</v>
      </c>
      <c r="C604" s="500"/>
      <c r="D604" s="500"/>
      <c r="E604" s="493"/>
      <c r="F604" s="493"/>
      <c r="G604" s="493"/>
      <c r="H604" s="493"/>
      <c r="I604" s="493"/>
      <c r="J604" s="493"/>
      <c r="K604" s="50"/>
      <c r="L604" s="50"/>
      <c r="M604" s="492"/>
      <c r="N604" s="467"/>
      <c r="O604" s="467"/>
    </row>
    <row r="605" spans="1:15" s="14" customFormat="1" ht="18.75" hidden="1" customHeight="1" x14ac:dyDescent="0.25">
      <c r="A605" s="529"/>
      <c r="B605" s="539" t="s">
        <v>73</v>
      </c>
      <c r="C605" s="485" t="s">
        <v>40</v>
      </c>
      <c r="D605" s="485"/>
      <c r="E605" s="8">
        <f>IF(E606="x",E602,0)</f>
        <v>0</v>
      </c>
      <c r="F605" s="8">
        <f>IF(F606="x",F602,0)</f>
        <v>0</v>
      </c>
      <c r="G605" s="8">
        <f>IF(G606="x",G602,0)</f>
        <v>0</v>
      </c>
      <c r="H605" s="8">
        <f>IF(H606="x",H602,0)</f>
        <v>10</v>
      </c>
      <c r="I605" s="8">
        <f>IF(I606="x",I602,0)</f>
        <v>15</v>
      </c>
      <c r="J605" s="533">
        <f>SUM(E605:I605)</f>
        <v>25</v>
      </c>
      <c r="K605" s="48"/>
      <c r="L605" s="48"/>
      <c r="M605" s="490">
        <f>IF(AND(J605&gt;=0,J605&lt;=50),0,IF(AND(J605&gt;=51,J605&lt;=75),1,IF(AND(J605&gt;=76,J605&lt;=100),2)))</f>
        <v>0</v>
      </c>
      <c r="N605" s="468">
        <f>IF(C605="x",M605,0)</f>
        <v>0</v>
      </c>
      <c r="O605" s="468">
        <f>IF(D605="x",M605,0)</f>
        <v>0</v>
      </c>
    </row>
    <row r="606" spans="1:15" s="14" customFormat="1" ht="67.5" hidden="1" customHeight="1" x14ac:dyDescent="0.25">
      <c r="A606" s="529"/>
      <c r="B606" s="540"/>
      <c r="C606" s="486"/>
      <c r="D606" s="486"/>
      <c r="E606" s="39"/>
      <c r="F606" s="39"/>
      <c r="G606" s="39"/>
      <c r="H606" s="39" t="s">
        <v>40</v>
      </c>
      <c r="I606" s="39" t="s">
        <v>40</v>
      </c>
      <c r="J606" s="534"/>
      <c r="K606" s="49"/>
      <c r="L606" s="49"/>
      <c r="M606" s="492"/>
      <c r="N606" s="470"/>
      <c r="O606" s="470"/>
    </row>
    <row r="607" spans="1:15" s="14" customFormat="1" ht="18.75" hidden="1" customHeight="1" x14ac:dyDescent="0.25">
      <c r="A607" s="529"/>
      <c r="B607" s="539" t="s">
        <v>74</v>
      </c>
      <c r="C607" s="485" t="s">
        <v>40</v>
      </c>
      <c r="D607" s="485" t="s">
        <v>40</v>
      </c>
      <c r="E607" s="8">
        <f>IF(E608="x",E602,0)</f>
        <v>0</v>
      </c>
      <c r="F607" s="8">
        <f>IF(F608="x",F602,0)</f>
        <v>0</v>
      </c>
      <c r="G607" s="8">
        <f>IF(G608="x",G602,0)</f>
        <v>0</v>
      </c>
      <c r="H607" s="8">
        <f>IF(H608="x",H602,0)</f>
        <v>0</v>
      </c>
      <c r="I607" s="8">
        <f>IF(I608="x",I602,0)</f>
        <v>15</v>
      </c>
      <c r="J607" s="533">
        <f>SUM(E607:I607)</f>
        <v>15</v>
      </c>
      <c r="K607" s="48"/>
      <c r="L607" s="48"/>
      <c r="M607" s="490">
        <f>IF(AND(J607&gt;=0,J607&lt;=50),0,IF(AND(J607&gt;=51,J607&lt;=75),1,IF(AND(J607&gt;=76,J607&lt;=100),2)))</f>
        <v>0</v>
      </c>
      <c r="N607" s="468">
        <f>IF(C607="x",M607,0)</f>
        <v>0</v>
      </c>
      <c r="O607" s="468">
        <f>IF(D607="x",M607,0)</f>
        <v>0</v>
      </c>
    </row>
    <row r="608" spans="1:15" s="14" customFormat="1" ht="15" hidden="1" customHeight="1" x14ac:dyDescent="0.25">
      <c r="A608" s="529"/>
      <c r="B608" s="540"/>
      <c r="C608" s="486"/>
      <c r="D608" s="486"/>
      <c r="E608" s="39"/>
      <c r="F608" s="39"/>
      <c r="G608" s="39"/>
      <c r="H608" s="39"/>
      <c r="I608" s="39" t="s">
        <v>40</v>
      </c>
      <c r="J608" s="534"/>
      <c r="K608" s="49"/>
      <c r="L608" s="49"/>
      <c r="M608" s="492"/>
      <c r="N608" s="470"/>
      <c r="O608" s="470"/>
    </row>
    <row r="609" spans="1:15" s="14" customFormat="1" ht="18.75" hidden="1" customHeight="1" x14ac:dyDescent="0.25">
      <c r="A609" s="529"/>
      <c r="B609" s="539" t="s">
        <v>75</v>
      </c>
      <c r="C609" s="485" t="s">
        <v>40</v>
      </c>
      <c r="D609" s="485"/>
      <c r="E609" s="8">
        <f>IF(E610="x",E602,0)</f>
        <v>15</v>
      </c>
      <c r="F609" s="8">
        <f>IF(F610="x",F602,0)</f>
        <v>5</v>
      </c>
      <c r="G609" s="8">
        <f>IF(G610="x",G602,0)</f>
        <v>15</v>
      </c>
      <c r="H609" s="8">
        <f>IF(H610="x",H602,0)</f>
        <v>10</v>
      </c>
      <c r="I609" s="8">
        <f>IF(I610="x",I602,0)</f>
        <v>15</v>
      </c>
      <c r="J609" s="533">
        <f>SUM(E609:I609)</f>
        <v>60</v>
      </c>
      <c r="K609" s="48"/>
      <c r="L609" s="48"/>
      <c r="M609" s="490">
        <f>IF(AND(J609&gt;=0,J609&lt;=50),0,IF(AND(J609&gt;=51,J609&lt;=75),1,IF(AND(J609&gt;=76,J609&lt;=100),2)))</f>
        <v>1</v>
      </c>
      <c r="N609" s="468">
        <f>IF(C609="x",M609,0)</f>
        <v>1</v>
      </c>
      <c r="O609" s="468">
        <f>IF(D609="x",M609,0)</f>
        <v>0</v>
      </c>
    </row>
    <row r="610" spans="1:15" s="14" customFormat="1" ht="15" hidden="1" customHeight="1" x14ac:dyDescent="0.25">
      <c r="A610" s="529"/>
      <c r="B610" s="540"/>
      <c r="C610" s="486"/>
      <c r="D610" s="486"/>
      <c r="E610" s="39" t="s">
        <v>40</v>
      </c>
      <c r="F610" s="39" t="s">
        <v>40</v>
      </c>
      <c r="G610" s="39" t="s">
        <v>40</v>
      </c>
      <c r="H610" s="39" t="s">
        <v>40</v>
      </c>
      <c r="I610" s="39" t="s">
        <v>40</v>
      </c>
      <c r="J610" s="534"/>
      <c r="K610" s="49"/>
      <c r="L610" s="49"/>
      <c r="M610" s="492"/>
      <c r="N610" s="470"/>
      <c r="O610" s="470"/>
    </row>
    <row r="611" spans="1:15" s="14" customFormat="1" ht="18.75" hidden="1" customHeight="1" x14ac:dyDescent="0.25">
      <c r="A611" s="529"/>
      <c r="B611" s="539" t="s">
        <v>76</v>
      </c>
      <c r="C611" s="485"/>
      <c r="D611" s="485" t="s">
        <v>40</v>
      </c>
      <c r="E611" s="8">
        <f>IF(E612="x",E602,0)</f>
        <v>15</v>
      </c>
      <c r="F611" s="8">
        <f>IF(F612="x",F602,0)</f>
        <v>5</v>
      </c>
      <c r="G611" s="8">
        <f>IF(G612="x",G602,0)</f>
        <v>15</v>
      </c>
      <c r="H611" s="8">
        <f>IF(H612="x",H602,0)</f>
        <v>10</v>
      </c>
      <c r="I611" s="8">
        <f>IF(I612="x",I602,0)</f>
        <v>15</v>
      </c>
      <c r="J611" s="533">
        <f>SUM(E611:I611)</f>
        <v>60</v>
      </c>
      <c r="K611" s="48"/>
      <c r="L611" s="48"/>
      <c r="M611" s="490">
        <f>IF(AND(J611&gt;=0,J611&lt;=50),0,IF(AND(J611&gt;=51,J611&lt;=75),1,IF(AND(J611&gt;=76,J611&lt;=100),2)))</f>
        <v>1</v>
      </c>
      <c r="N611" s="468">
        <f>IF(C611="x",M611,0)</f>
        <v>0</v>
      </c>
      <c r="O611" s="468">
        <f>IF(D611="x",M611,0)</f>
        <v>1</v>
      </c>
    </row>
    <row r="612" spans="1:15" s="14" customFormat="1" ht="15" hidden="1" customHeight="1" x14ac:dyDescent="0.25">
      <c r="A612" s="530"/>
      <c r="B612" s="540"/>
      <c r="C612" s="486"/>
      <c r="D612" s="486"/>
      <c r="E612" s="39" t="s">
        <v>40</v>
      </c>
      <c r="F612" s="39" t="s">
        <v>40</v>
      </c>
      <c r="G612" s="39" t="s">
        <v>40</v>
      </c>
      <c r="H612" s="39" t="s">
        <v>40</v>
      </c>
      <c r="I612" s="39" t="s">
        <v>40</v>
      </c>
      <c r="J612" s="534"/>
      <c r="K612" s="49"/>
      <c r="L612" s="49"/>
      <c r="M612" s="492"/>
      <c r="N612" s="470"/>
      <c r="O612" s="470"/>
    </row>
    <row r="613" spans="1:15" s="14" customFormat="1" hidden="1" x14ac:dyDescent="0.25">
      <c r="C613" s="35"/>
      <c r="D613" s="35"/>
      <c r="J613" s="535" t="s">
        <v>77</v>
      </c>
      <c r="K613" s="535"/>
      <c r="L613" s="535"/>
      <c r="M613" s="536"/>
      <c r="N613" s="38">
        <f>SUM(N605:N612)</f>
        <v>1</v>
      </c>
      <c r="O613" s="38">
        <f>SUM(O605:O612)</f>
        <v>1</v>
      </c>
    </row>
    <row r="614" spans="1:15" s="14" customFormat="1" hidden="1" x14ac:dyDescent="0.25">
      <c r="C614" s="35"/>
      <c r="D614" s="35"/>
    </row>
    <row r="615" spans="1:15" s="14" customFormat="1" hidden="1" x14ac:dyDescent="0.25">
      <c r="C615" s="35"/>
      <c r="D615" s="35"/>
    </row>
    <row r="616" spans="1:15" s="14" customFormat="1" hidden="1" x14ac:dyDescent="0.25">
      <c r="C616" s="35"/>
      <c r="D616" s="35"/>
    </row>
    <row r="617" spans="1:15" s="14" customFormat="1" ht="21" hidden="1" customHeight="1" x14ac:dyDescent="0.25">
      <c r="A617" s="41" t="s">
        <v>1</v>
      </c>
      <c r="B617" s="487" t="s">
        <v>72</v>
      </c>
      <c r="C617" s="488"/>
      <c r="D617" s="489"/>
      <c r="E617" s="40">
        <v>15</v>
      </c>
      <c r="F617" s="40">
        <v>5</v>
      </c>
      <c r="G617" s="40">
        <v>15</v>
      </c>
      <c r="H617" s="40">
        <v>10</v>
      </c>
      <c r="I617" s="40">
        <v>15</v>
      </c>
      <c r="J617" s="40">
        <f>SUM(E617:I617)</f>
        <v>60</v>
      </c>
      <c r="K617" s="40"/>
      <c r="L617" s="40"/>
      <c r="M617" s="490" t="s">
        <v>70</v>
      </c>
      <c r="N617" s="471" t="s">
        <v>61</v>
      </c>
      <c r="O617" s="472"/>
    </row>
    <row r="618" spans="1:15" s="14" customFormat="1" ht="43.5" hidden="1" customHeight="1" x14ac:dyDescent="0.25">
      <c r="A618" s="528" t="e">
        <f>+'MAPA DE RIESGOS SECCIONALES'!#REF!</f>
        <v>#REF!</v>
      </c>
      <c r="B618" s="36" t="s">
        <v>71</v>
      </c>
      <c r="C618" s="499" t="s">
        <v>2</v>
      </c>
      <c r="D618" s="499" t="s">
        <v>3</v>
      </c>
      <c r="E618" s="493" t="s">
        <v>41</v>
      </c>
      <c r="F618" s="493" t="s">
        <v>42</v>
      </c>
      <c r="G618" s="493" t="s">
        <v>43</v>
      </c>
      <c r="H618" s="493" t="s">
        <v>44</v>
      </c>
      <c r="I618" s="493" t="s">
        <v>45</v>
      </c>
      <c r="J618" s="493" t="s">
        <v>69</v>
      </c>
      <c r="K618" s="50"/>
      <c r="L618" s="50"/>
      <c r="M618" s="491"/>
      <c r="N618" s="466" t="s">
        <v>2</v>
      </c>
      <c r="O618" s="466" t="s">
        <v>3</v>
      </c>
    </row>
    <row r="619" spans="1:15" s="14" customFormat="1" ht="35.25" hidden="1" customHeight="1" x14ac:dyDescent="0.25">
      <c r="A619" s="529"/>
      <c r="B619" s="37" t="s">
        <v>60</v>
      </c>
      <c r="C619" s="500"/>
      <c r="D619" s="500"/>
      <c r="E619" s="493"/>
      <c r="F619" s="493"/>
      <c r="G619" s="493"/>
      <c r="H619" s="493"/>
      <c r="I619" s="493"/>
      <c r="J619" s="493"/>
      <c r="K619" s="50"/>
      <c r="L619" s="50"/>
      <c r="M619" s="492"/>
      <c r="N619" s="467"/>
      <c r="O619" s="467"/>
    </row>
    <row r="620" spans="1:15" s="14" customFormat="1" ht="18.75" hidden="1" customHeight="1" x14ac:dyDescent="0.25">
      <c r="A620" s="529"/>
      <c r="B620" s="539" t="s">
        <v>73</v>
      </c>
      <c r="C620" s="485" t="s">
        <v>40</v>
      </c>
      <c r="D620" s="485"/>
      <c r="E620" s="8">
        <f>IF(E621="x",E617,0)</f>
        <v>0</v>
      </c>
      <c r="F620" s="8">
        <f>IF(F621="x",F617,0)</f>
        <v>0</v>
      </c>
      <c r="G620" s="8">
        <f>IF(G621="x",G617,0)</f>
        <v>0</v>
      </c>
      <c r="H620" s="8">
        <f>IF(H621="x",H617,0)</f>
        <v>10</v>
      </c>
      <c r="I620" s="8">
        <f>IF(I621="x",I617,0)</f>
        <v>15</v>
      </c>
      <c r="J620" s="533">
        <f>SUM(E620:I620)</f>
        <v>25</v>
      </c>
      <c r="K620" s="48"/>
      <c r="L620" s="48"/>
      <c r="M620" s="490">
        <f>IF(AND(J620&gt;=0,J620&lt;=50),0,IF(AND(J620&gt;=51,J620&lt;=75),1,IF(AND(J620&gt;=76,J620&lt;=100),2)))</f>
        <v>0</v>
      </c>
      <c r="N620" s="468">
        <f>IF(C620="x",M620,0)</f>
        <v>0</v>
      </c>
      <c r="O620" s="468">
        <f>IF(D620="x",M620,0)</f>
        <v>0</v>
      </c>
    </row>
    <row r="621" spans="1:15" s="14" customFormat="1" ht="67.5" hidden="1" customHeight="1" x14ac:dyDescent="0.25">
      <c r="A621" s="529"/>
      <c r="B621" s="540"/>
      <c r="C621" s="486"/>
      <c r="D621" s="486"/>
      <c r="E621" s="39"/>
      <c r="F621" s="39"/>
      <c r="G621" s="39"/>
      <c r="H621" s="39" t="s">
        <v>40</v>
      </c>
      <c r="I621" s="39" t="s">
        <v>40</v>
      </c>
      <c r="J621" s="534"/>
      <c r="K621" s="49"/>
      <c r="L621" s="49"/>
      <c r="M621" s="492"/>
      <c r="N621" s="470"/>
      <c r="O621" s="470"/>
    </row>
    <row r="622" spans="1:15" s="14" customFormat="1" ht="18.75" hidden="1" customHeight="1" x14ac:dyDescent="0.25">
      <c r="A622" s="529"/>
      <c r="B622" s="539" t="s">
        <v>74</v>
      </c>
      <c r="C622" s="485" t="s">
        <v>40</v>
      </c>
      <c r="D622" s="485" t="s">
        <v>40</v>
      </c>
      <c r="E622" s="8">
        <f>IF(E623="x",E617,0)</f>
        <v>0</v>
      </c>
      <c r="F622" s="8">
        <f>IF(F623="x",F617,0)</f>
        <v>0</v>
      </c>
      <c r="G622" s="8">
        <f>IF(G623="x",G617,0)</f>
        <v>0</v>
      </c>
      <c r="H622" s="8">
        <f>IF(H623="x",H617,0)</f>
        <v>0</v>
      </c>
      <c r="I622" s="8">
        <f>IF(I623="x",I617,0)</f>
        <v>15</v>
      </c>
      <c r="J622" s="533">
        <f>SUM(E622:I622)</f>
        <v>15</v>
      </c>
      <c r="K622" s="48"/>
      <c r="L622" s="48"/>
      <c r="M622" s="490">
        <f>IF(AND(J622&gt;=0,J622&lt;=50),0,IF(AND(J622&gt;=51,J622&lt;=75),1,IF(AND(J622&gt;=76,J622&lt;=100),2)))</f>
        <v>0</v>
      </c>
      <c r="N622" s="468">
        <f>IF(C622="x",M622,0)</f>
        <v>0</v>
      </c>
      <c r="O622" s="468">
        <f>IF(D622="x",M622,0)</f>
        <v>0</v>
      </c>
    </row>
    <row r="623" spans="1:15" s="14" customFormat="1" ht="15" hidden="1" customHeight="1" x14ac:dyDescent="0.25">
      <c r="A623" s="529"/>
      <c r="B623" s="540"/>
      <c r="C623" s="486"/>
      <c r="D623" s="486"/>
      <c r="E623" s="39"/>
      <c r="F623" s="39"/>
      <c r="G623" s="39"/>
      <c r="H623" s="39"/>
      <c r="I623" s="39" t="s">
        <v>40</v>
      </c>
      <c r="J623" s="534"/>
      <c r="K623" s="49"/>
      <c r="L623" s="49"/>
      <c r="M623" s="492"/>
      <c r="N623" s="470"/>
      <c r="O623" s="470"/>
    </row>
    <row r="624" spans="1:15" s="14" customFormat="1" ht="18.75" hidden="1" customHeight="1" x14ac:dyDescent="0.25">
      <c r="A624" s="529"/>
      <c r="B624" s="539" t="s">
        <v>75</v>
      </c>
      <c r="C624" s="485" t="s">
        <v>40</v>
      </c>
      <c r="D624" s="485"/>
      <c r="E624" s="8">
        <f>IF(E625="x",E617,0)</f>
        <v>15</v>
      </c>
      <c r="F624" s="8">
        <f>IF(F625="x",F617,0)</f>
        <v>5</v>
      </c>
      <c r="G624" s="8">
        <f>IF(G625="x",G617,0)</f>
        <v>15</v>
      </c>
      <c r="H624" s="8">
        <f>IF(H625="x",H617,0)</f>
        <v>10</v>
      </c>
      <c r="I624" s="8">
        <f>IF(I625="x",I617,0)</f>
        <v>15</v>
      </c>
      <c r="J624" s="533">
        <f>SUM(E624:I624)</f>
        <v>60</v>
      </c>
      <c r="K624" s="48"/>
      <c r="L624" s="48"/>
      <c r="M624" s="490">
        <f>IF(AND(J624&gt;=0,J624&lt;=50),0,IF(AND(J624&gt;=51,J624&lt;=75),1,IF(AND(J624&gt;=76,J624&lt;=100),2)))</f>
        <v>1</v>
      </c>
      <c r="N624" s="468">
        <f>IF(C624="x",M624,0)</f>
        <v>1</v>
      </c>
      <c r="O624" s="468">
        <f>IF(D624="x",M624,0)</f>
        <v>0</v>
      </c>
    </row>
    <row r="625" spans="1:15" s="14" customFormat="1" ht="15" hidden="1" customHeight="1" x14ac:dyDescent="0.25">
      <c r="A625" s="529"/>
      <c r="B625" s="540"/>
      <c r="C625" s="486"/>
      <c r="D625" s="486"/>
      <c r="E625" s="39" t="s">
        <v>40</v>
      </c>
      <c r="F625" s="39" t="s">
        <v>40</v>
      </c>
      <c r="G625" s="39" t="s">
        <v>40</v>
      </c>
      <c r="H625" s="39" t="s">
        <v>40</v>
      </c>
      <c r="I625" s="39" t="s">
        <v>40</v>
      </c>
      <c r="J625" s="534"/>
      <c r="K625" s="49"/>
      <c r="L625" s="49"/>
      <c r="M625" s="492"/>
      <c r="N625" s="470"/>
      <c r="O625" s="470"/>
    </row>
    <row r="626" spans="1:15" s="14" customFormat="1" ht="18.75" hidden="1" customHeight="1" x14ac:dyDescent="0.25">
      <c r="A626" s="529"/>
      <c r="B626" s="539" t="s">
        <v>76</v>
      </c>
      <c r="C626" s="485"/>
      <c r="D626" s="485" t="s">
        <v>40</v>
      </c>
      <c r="E626" s="8">
        <f>IF(E627="x",E617,0)</f>
        <v>15</v>
      </c>
      <c r="F626" s="8">
        <f>IF(F627="x",F617,0)</f>
        <v>5</v>
      </c>
      <c r="G626" s="8">
        <f>IF(G627="x",G617,0)</f>
        <v>15</v>
      </c>
      <c r="H626" s="8">
        <f>IF(H627="x",H617,0)</f>
        <v>10</v>
      </c>
      <c r="I626" s="8">
        <f>IF(I627="x",I617,0)</f>
        <v>15</v>
      </c>
      <c r="J626" s="533">
        <f>SUM(E626:I626)</f>
        <v>60</v>
      </c>
      <c r="K626" s="48"/>
      <c r="L626" s="48"/>
      <c r="M626" s="490">
        <f>IF(AND(J626&gt;=0,J626&lt;=50),0,IF(AND(J626&gt;=51,J626&lt;=75),1,IF(AND(J626&gt;=76,J626&lt;=100),2)))</f>
        <v>1</v>
      </c>
      <c r="N626" s="468">
        <f>IF(C626="x",M626,0)</f>
        <v>0</v>
      </c>
      <c r="O626" s="468">
        <f>IF(D626="x",M626,0)</f>
        <v>1</v>
      </c>
    </row>
    <row r="627" spans="1:15" s="14" customFormat="1" ht="15" hidden="1" customHeight="1" x14ac:dyDescent="0.25">
      <c r="A627" s="530"/>
      <c r="B627" s="540"/>
      <c r="C627" s="486"/>
      <c r="D627" s="486"/>
      <c r="E627" s="39" t="s">
        <v>40</v>
      </c>
      <c r="F627" s="39" t="s">
        <v>40</v>
      </c>
      <c r="G627" s="39" t="s">
        <v>40</v>
      </c>
      <c r="H627" s="39" t="s">
        <v>40</v>
      </c>
      <c r="I627" s="39" t="s">
        <v>40</v>
      </c>
      <c r="J627" s="534"/>
      <c r="K627" s="49"/>
      <c r="L627" s="49"/>
      <c r="M627" s="492"/>
      <c r="N627" s="470"/>
      <c r="O627" s="470"/>
    </row>
    <row r="628" spans="1:15" s="14" customFormat="1" hidden="1" x14ac:dyDescent="0.25">
      <c r="C628" s="35"/>
      <c r="D628" s="35"/>
      <c r="J628" s="535" t="s">
        <v>77</v>
      </c>
      <c r="K628" s="535"/>
      <c r="L628" s="535"/>
      <c r="M628" s="536"/>
      <c r="N628" s="38">
        <f>SUM(N620:N627)</f>
        <v>1</v>
      </c>
      <c r="O628" s="38">
        <f>SUM(O620:O627)</f>
        <v>1</v>
      </c>
    </row>
    <row r="629" spans="1:15" s="14" customFormat="1" hidden="1" x14ac:dyDescent="0.25">
      <c r="C629" s="35"/>
      <c r="D629" s="35"/>
    </row>
    <row r="630" spans="1:15" s="14" customFormat="1" hidden="1" x14ac:dyDescent="0.25">
      <c r="C630" s="35"/>
      <c r="D630" s="35"/>
    </row>
    <row r="631" spans="1:15" s="14" customFormat="1" hidden="1" x14ac:dyDescent="0.25">
      <c r="C631" s="35"/>
      <c r="D631" s="35"/>
    </row>
    <row r="632" spans="1:15" s="14" customFormat="1" ht="21" hidden="1" customHeight="1" x14ac:dyDescent="0.25">
      <c r="A632" s="41" t="s">
        <v>1</v>
      </c>
      <c r="B632" s="487" t="s">
        <v>72</v>
      </c>
      <c r="C632" s="488"/>
      <c r="D632" s="489"/>
      <c r="E632" s="40">
        <v>15</v>
      </c>
      <c r="F632" s="40">
        <v>5</v>
      </c>
      <c r="G632" s="40">
        <v>15</v>
      </c>
      <c r="H632" s="40">
        <v>10</v>
      </c>
      <c r="I632" s="40">
        <v>15</v>
      </c>
      <c r="J632" s="40">
        <f>SUM(E632:I632)</f>
        <v>60</v>
      </c>
      <c r="K632" s="40"/>
      <c r="L632" s="40"/>
      <c r="M632" s="490" t="s">
        <v>70</v>
      </c>
      <c r="N632" s="471" t="s">
        <v>61</v>
      </c>
      <c r="O632" s="472"/>
    </row>
    <row r="633" spans="1:15" s="14" customFormat="1" ht="43.5" hidden="1" customHeight="1" x14ac:dyDescent="0.25">
      <c r="A633" s="528" t="e">
        <f>+'MAPA DE RIESGOS SECCIONALES'!#REF!</f>
        <v>#REF!</v>
      </c>
      <c r="B633" s="36" t="s">
        <v>71</v>
      </c>
      <c r="C633" s="499" t="s">
        <v>2</v>
      </c>
      <c r="D633" s="499" t="s">
        <v>3</v>
      </c>
      <c r="E633" s="493" t="s">
        <v>41</v>
      </c>
      <c r="F633" s="493" t="s">
        <v>42</v>
      </c>
      <c r="G633" s="493" t="s">
        <v>43</v>
      </c>
      <c r="H633" s="493" t="s">
        <v>44</v>
      </c>
      <c r="I633" s="493" t="s">
        <v>45</v>
      </c>
      <c r="J633" s="493" t="s">
        <v>69</v>
      </c>
      <c r="K633" s="50"/>
      <c r="L633" s="50"/>
      <c r="M633" s="491"/>
      <c r="N633" s="466" t="s">
        <v>2</v>
      </c>
      <c r="O633" s="466" t="s">
        <v>3</v>
      </c>
    </row>
    <row r="634" spans="1:15" s="14" customFormat="1" ht="35.25" hidden="1" customHeight="1" x14ac:dyDescent="0.25">
      <c r="A634" s="529"/>
      <c r="B634" s="37" t="s">
        <v>60</v>
      </c>
      <c r="C634" s="500"/>
      <c r="D634" s="500"/>
      <c r="E634" s="493"/>
      <c r="F634" s="493"/>
      <c r="G634" s="493"/>
      <c r="H634" s="493"/>
      <c r="I634" s="493"/>
      <c r="J634" s="493"/>
      <c r="K634" s="50"/>
      <c r="L634" s="50"/>
      <c r="M634" s="492"/>
      <c r="N634" s="467"/>
      <c r="O634" s="467"/>
    </row>
    <row r="635" spans="1:15" s="14" customFormat="1" ht="18.75" hidden="1" customHeight="1" x14ac:dyDescent="0.25">
      <c r="A635" s="529"/>
      <c r="B635" s="539" t="s">
        <v>73</v>
      </c>
      <c r="C635" s="485" t="s">
        <v>40</v>
      </c>
      <c r="D635" s="485"/>
      <c r="E635" s="8">
        <f>IF(E636="x",E632,0)</f>
        <v>0</v>
      </c>
      <c r="F635" s="8">
        <f>IF(F636="x",F632,0)</f>
        <v>0</v>
      </c>
      <c r="G635" s="8">
        <f>IF(G636="x",G632,0)</f>
        <v>0</v>
      </c>
      <c r="H635" s="8">
        <f>IF(H636="x",H632,0)</f>
        <v>10</v>
      </c>
      <c r="I635" s="8">
        <f>IF(I636="x",I632,0)</f>
        <v>15</v>
      </c>
      <c r="J635" s="533">
        <f>SUM(E635:I635)</f>
        <v>25</v>
      </c>
      <c r="K635" s="48"/>
      <c r="L635" s="48"/>
      <c r="M635" s="490">
        <f>IF(AND(J635&gt;=0,J635&lt;=50),0,IF(AND(J635&gt;=51,J635&lt;=75),1,IF(AND(J635&gt;=76,J635&lt;=100),2)))</f>
        <v>0</v>
      </c>
      <c r="N635" s="468">
        <f>IF(C635="x",M635,0)</f>
        <v>0</v>
      </c>
      <c r="O635" s="468">
        <f>IF(D635="x",M635,0)</f>
        <v>0</v>
      </c>
    </row>
    <row r="636" spans="1:15" s="14" customFormat="1" ht="67.5" hidden="1" customHeight="1" x14ac:dyDescent="0.25">
      <c r="A636" s="529"/>
      <c r="B636" s="540"/>
      <c r="C636" s="486"/>
      <c r="D636" s="486"/>
      <c r="E636" s="39"/>
      <c r="F636" s="39"/>
      <c r="G636" s="39"/>
      <c r="H636" s="39" t="s">
        <v>40</v>
      </c>
      <c r="I636" s="39" t="s">
        <v>40</v>
      </c>
      <c r="J636" s="534"/>
      <c r="K636" s="49"/>
      <c r="L636" s="49"/>
      <c r="M636" s="492"/>
      <c r="N636" s="470"/>
      <c r="O636" s="470"/>
    </row>
    <row r="637" spans="1:15" s="14" customFormat="1" ht="18.75" hidden="1" customHeight="1" x14ac:dyDescent="0.25">
      <c r="A637" s="529"/>
      <c r="B637" s="539" t="s">
        <v>74</v>
      </c>
      <c r="C637" s="485" t="s">
        <v>40</v>
      </c>
      <c r="D637" s="485" t="s">
        <v>40</v>
      </c>
      <c r="E637" s="8">
        <f>IF(E638="x",E632,0)</f>
        <v>0</v>
      </c>
      <c r="F637" s="8">
        <f>IF(F638="x",F632,0)</f>
        <v>0</v>
      </c>
      <c r="G637" s="8">
        <f>IF(G638="x",G632,0)</f>
        <v>0</v>
      </c>
      <c r="H637" s="8">
        <f>IF(H638="x",H632,0)</f>
        <v>0</v>
      </c>
      <c r="I637" s="8">
        <f>IF(I638="x",I632,0)</f>
        <v>15</v>
      </c>
      <c r="J637" s="533">
        <f>SUM(E637:I637)</f>
        <v>15</v>
      </c>
      <c r="K637" s="48"/>
      <c r="L637" s="48"/>
      <c r="M637" s="490">
        <f>IF(AND(J637&gt;=0,J637&lt;=50),0,IF(AND(J637&gt;=51,J637&lt;=75),1,IF(AND(J637&gt;=76,J637&lt;=100),2)))</f>
        <v>0</v>
      </c>
      <c r="N637" s="468">
        <f>IF(C637="x",M637,0)</f>
        <v>0</v>
      </c>
      <c r="O637" s="468">
        <f>IF(D637="x",M637,0)</f>
        <v>0</v>
      </c>
    </row>
    <row r="638" spans="1:15" s="14" customFormat="1" ht="15" hidden="1" customHeight="1" x14ac:dyDescent="0.25">
      <c r="A638" s="529"/>
      <c r="B638" s="540"/>
      <c r="C638" s="486"/>
      <c r="D638" s="486"/>
      <c r="E638" s="39"/>
      <c r="F638" s="39"/>
      <c r="G638" s="39"/>
      <c r="H638" s="39"/>
      <c r="I638" s="39" t="s">
        <v>40</v>
      </c>
      <c r="J638" s="534"/>
      <c r="K638" s="49"/>
      <c r="L638" s="49"/>
      <c r="M638" s="492"/>
      <c r="N638" s="470"/>
      <c r="O638" s="470"/>
    </row>
    <row r="639" spans="1:15" s="14" customFormat="1" ht="18.75" hidden="1" customHeight="1" x14ac:dyDescent="0.25">
      <c r="A639" s="529"/>
      <c r="B639" s="539" t="s">
        <v>75</v>
      </c>
      <c r="C639" s="485" t="s">
        <v>40</v>
      </c>
      <c r="D639" s="485"/>
      <c r="E639" s="8">
        <f>IF(E640="x",E632,0)</f>
        <v>15</v>
      </c>
      <c r="F639" s="8">
        <f>IF(F640="x",F632,0)</f>
        <v>5</v>
      </c>
      <c r="G639" s="8">
        <f>IF(G640="x",G632,0)</f>
        <v>15</v>
      </c>
      <c r="H639" s="8">
        <f>IF(H640="x",H632,0)</f>
        <v>10</v>
      </c>
      <c r="I639" s="8">
        <f>IF(I640="x",I632,0)</f>
        <v>15</v>
      </c>
      <c r="J639" s="533">
        <f>SUM(E639:I639)</f>
        <v>60</v>
      </c>
      <c r="K639" s="48"/>
      <c r="L639" s="48"/>
      <c r="M639" s="490">
        <f>IF(AND(J639&gt;=0,J639&lt;=50),0,IF(AND(J639&gt;=51,J639&lt;=75),1,IF(AND(J639&gt;=76,J639&lt;=100),2)))</f>
        <v>1</v>
      </c>
      <c r="N639" s="468">
        <f>IF(C639="x",M639,0)</f>
        <v>1</v>
      </c>
      <c r="O639" s="468">
        <f>IF(D639="x",M639,0)</f>
        <v>0</v>
      </c>
    </row>
    <row r="640" spans="1:15" s="14" customFormat="1" ht="15" hidden="1" customHeight="1" x14ac:dyDescent="0.25">
      <c r="A640" s="529"/>
      <c r="B640" s="540"/>
      <c r="C640" s="486"/>
      <c r="D640" s="486"/>
      <c r="E640" s="39" t="s">
        <v>40</v>
      </c>
      <c r="F640" s="39" t="s">
        <v>40</v>
      </c>
      <c r="G640" s="39" t="s">
        <v>40</v>
      </c>
      <c r="H640" s="39" t="s">
        <v>40</v>
      </c>
      <c r="I640" s="39" t="s">
        <v>40</v>
      </c>
      <c r="J640" s="534"/>
      <c r="K640" s="49"/>
      <c r="L640" s="49"/>
      <c r="M640" s="492"/>
      <c r="N640" s="470"/>
      <c r="O640" s="470"/>
    </row>
    <row r="641" spans="1:15" s="14" customFormat="1" ht="18.75" hidden="1" customHeight="1" x14ac:dyDescent="0.25">
      <c r="A641" s="529"/>
      <c r="B641" s="539" t="s">
        <v>76</v>
      </c>
      <c r="C641" s="485"/>
      <c r="D641" s="485" t="s">
        <v>40</v>
      </c>
      <c r="E641" s="8">
        <f>IF(E642="x",E632,0)</f>
        <v>15</v>
      </c>
      <c r="F641" s="8">
        <f>IF(F642="x",F632,0)</f>
        <v>5</v>
      </c>
      <c r="G641" s="8">
        <f>IF(G642="x",G632,0)</f>
        <v>15</v>
      </c>
      <c r="H641" s="8">
        <f>IF(H642="x",H632,0)</f>
        <v>10</v>
      </c>
      <c r="I641" s="8">
        <f>IF(I642="x",I632,0)</f>
        <v>15</v>
      </c>
      <c r="J641" s="533">
        <f>SUM(E641:I641)</f>
        <v>60</v>
      </c>
      <c r="K641" s="48"/>
      <c r="L641" s="48"/>
      <c r="M641" s="490">
        <f>IF(AND(J641&gt;=0,J641&lt;=50),0,IF(AND(J641&gt;=51,J641&lt;=75),1,IF(AND(J641&gt;=76,J641&lt;=100),2)))</f>
        <v>1</v>
      </c>
      <c r="N641" s="468">
        <f>IF(C641="x",M641,0)</f>
        <v>0</v>
      </c>
      <c r="O641" s="468">
        <f>IF(D641="x",M641,0)</f>
        <v>1</v>
      </c>
    </row>
    <row r="642" spans="1:15" s="14" customFormat="1" ht="15" hidden="1" customHeight="1" x14ac:dyDescent="0.25">
      <c r="A642" s="530"/>
      <c r="B642" s="540"/>
      <c r="C642" s="486"/>
      <c r="D642" s="486"/>
      <c r="E642" s="39" t="s">
        <v>40</v>
      </c>
      <c r="F642" s="39" t="s">
        <v>40</v>
      </c>
      <c r="G642" s="39" t="s">
        <v>40</v>
      </c>
      <c r="H642" s="39" t="s">
        <v>40</v>
      </c>
      <c r="I642" s="39" t="s">
        <v>40</v>
      </c>
      <c r="J642" s="534"/>
      <c r="K642" s="49"/>
      <c r="L642" s="49"/>
      <c r="M642" s="492"/>
      <c r="N642" s="470"/>
      <c r="O642" s="470"/>
    </row>
    <row r="643" spans="1:15" s="14" customFormat="1" hidden="1" x14ac:dyDescent="0.25">
      <c r="C643" s="35"/>
      <c r="D643" s="35"/>
      <c r="J643" s="535" t="s">
        <v>77</v>
      </c>
      <c r="K643" s="535"/>
      <c r="L643" s="535"/>
      <c r="M643" s="536"/>
      <c r="N643" s="38">
        <f>SUM(N635:N642)</f>
        <v>1</v>
      </c>
      <c r="O643" s="38">
        <f>SUM(O635:O642)</f>
        <v>1</v>
      </c>
    </row>
    <row r="644" spans="1:15" s="14" customFormat="1" hidden="1" x14ac:dyDescent="0.25">
      <c r="C644" s="35"/>
      <c r="D644" s="35"/>
    </row>
    <row r="645" spans="1:15" s="14" customFormat="1" hidden="1" x14ac:dyDescent="0.25">
      <c r="C645" s="35"/>
      <c r="D645" s="35"/>
    </row>
    <row r="646" spans="1:15" s="14" customFormat="1" hidden="1" x14ac:dyDescent="0.25">
      <c r="C646" s="35"/>
      <c r="D646" s="35"/>
    </row>
    <row r="647" spans="1:15" s="14" customFormat="1" ht="21" hidden="1" customHeight="1" x14ac:dyDescent="0.25">
      <c r="A647" s="41" t="s">
        <v>1</v>
      </c>
      <c r="B647" s="487" t="s">
        <v>72</v>
      </c>
      <c r="C647" s="488"/>
      <c r="D647" s="489"/>
      <c r="E647" s="40">
        <v>15</v>
      </c>
      <c r="F647" s="40">
        <v>5</v>
      </c>
      <c r="G647" s="40">
        <v>15</v>
      </c>
      <c r="H647" s="40">
        <v>10</v>
      </c>
      <c r="I647" s="40">
        <v>15</v>
      </c>
      <c r="J647" s="40">
        <f>SUM(E647:I647)</f>
        <v>60</v>
      </c>
      <c r="K647" s="40"/>
      <c r="L647" s="40"/>
      <c r="M647" s="490" t="s">
        <v>70</v>
      </c>
      <c r="N647" s="471" t="s">
        <v>61</v>
      </c>
      <c r="O647" s="472"/>
    </row>
    <row r="648" spans="1:15" s="14" customFormat="1" ht="43.5" hidden="1" customHeight="1" x14ac:dyDescent="0.25">
      <c r="A648" s="528"/>
      <c r="B648" s="36" t="s">
        <v>71</v>
      </c>
      <c r="C648" s="499" t="s">
        <v>2</v>
      </c>
      <c r="D648" s="499" t="s">
        <v>3</v>
      </c>
      <c r="E648" s="493" t="s">
        <v>41</v>
      </c>
      <c r="F648" s="493" t="s">
        <v>42</v>
      </c>
      <c r="G648" s="493" t="s">
        <v>43</v>
      </c>
      <c r="H648" s="493" t="s">
        <v>44</v>
      </c>
      <c r="I648" s="493" t="s">
        <v>45</v>
      </c>
      <c r="J648" s="493" t="s">
        <v>69</v>
      </c>
      <c r="K648" s="50"/>
      <c r="L648" s="50"/>
      <c r="M648" s="491"/>
      <c r="N648" s="466" t="s">
        <v>2</v>
      </c>
      <c r="O648" s="466" t="s">
        <v>3</v>
      </c>
    </row>
    <row r="649" spans="1:15" s="14" customFormat="1" ht="35.25" hidden="1" customHeight="1" x14ac:dyDescent="0.25">
      <c r="A649" s="529"/>
      <c r="B649" s="37" t="s">
        <v>60</v>
      </c>
      <c r="C649" s="500"/>
      <c r="D649" s="500"/>
      <c r="E649" s="493"/>
      <c r="F649" s="493"/>
      <c r="G649" s="493"/>
      <c r="H649" s="493"/>
      <c r="I649" s="493"/>
      <c r="J649" s="493"/>
      <c r="K649" s="50"/>
      <c r="L649" s="50"/>
      <c r="M649" s="492"/>
      <c r="N649" s="467"/>
      <c r="O649" s="467"/>
    </row>
    <row r="650" spans="1:15" s="14" customFormat="1" ht="18.75" hidden="1" customHeight="1" x14ac:dyDescent="0.25">
      <c r="A650" s="529"/>
      <c r="B650" s="539" t="s">
        <v>73</v>
      </c>
      <c r="C650" s="485" t="s">
        <v>40</v>
      </c>
      <c r="D650" s="485"/>
      <c r="E650" s="8">
        <f>IF(E651="x",E647,0)</f>
        <v>0</v>
      </c>
      <c r="F650" s="8">
        <f>IF(F651="x",F647,0)</f>
        <v>0</v>
      </c>
      <c r="G650" s="8">
        <f>IF(G651="x",G647,0)</f>
        <v>0</v>
      </c>
      <c r="H650" s="8">
        <f>IF(H651="x",H647,0)</f>
        <v>10</v>
      </c>
      <c r="I650" s="8">
        <f>IF(I651="x",I647,0)</f>
        <v>15</v>
      </c>
      <c r="J650" s="533">
        <f>SUM(E650:I650)</f>
        <v>25</v>
      </c>
      <c r="K650" s="48"/>
      <c r="L650" s="48"/>
      <c r="M650" s="490">
        <f>IF(AND(J650&gt;=0,J650&lt;=50),0,IF(AND(J650&gt;=51,J650&lt;=75),1,IF(AND(J650&gt;=76,J650&lt;=100),2)))</f>
        <v>0</v>
      </c>
      <c r="N650" s="468">
        <f>IF(C650="x",M650,0)</f>
        <v>0</v>
      </c>
      <c r="O650" s="468">
        <f>IF(D650="x",M650,0)</f>
        <v>0</v>
      </c>
    </row>
    <row r="651" spans="1:15" s="14" customFormat="1" ht="67.5" hidden="1" customHeight="1" x14ac:dyDescent="0.25">
      <c r="A651" s="529"/>
      <c r="B651" s="540"/>
      <c r="C651" s="486"/>
      <c r="D651" s="486"/>
      <c r="E651" s="39"/>
      <c r="F651" s="39"/>
      <c r="G651" s="39"/>
      <c r="H651" s="39" t="s">
        <v>40</v>
      </c>
      <c r="I651" s="39" t="s">
        <v>40</v>
      </c>
      <c r="J651" s="534"/>
      <c r="K651" s="49"/>
      <c r="L651" s="49"/>
      <c r="M651" s="492"/>
      <c r="N651" s="470"/>
      <c r="O651" s="470"/>
    </row>
    <row r="652" spans="1:15" s="14" customFormat="1" ht="18.75" hidden="1" customHeight="1" x14ac:dyDescent="0.25">
      <c r="A652" s="529"/>
      <c r="B652" s="539" t="s">
        <v>74</v>
      </c>
      <c r="C652" s="485" t="s">
        <v>40</v>
      </c>
      <c r="D652" s="485" t="s">
        <v>40</v>
      </c>
      <c r="E652" s="8">
        <f>IF(E653="x",E647,0)</f>
        <v>0</v>
      </c>
      <c r="F652" s="8">
        <f>IF(F653="x",F647,0)</f>
        <v>0</v>
      </c>
      <c r="G652" s="8">
        <f>IF(G653="x",G647,0)</f>
        <v>0</v>
      </c>
      <c r="H652" s="8">
        <f>IF(H653="x",H647,0)</f>
        <v>0</v>
      </c>
      <c r="I652" s="8">
        <f>IF(I653="x",I647,0)</f>
        <v>15</v>
      </c>
      <c r="J652" s="533">
        <f>SUM(E652:I652)</f>
        <v>15</v>
      </c>
      <c r="K652" s="48"/>
      <c r="L652" s="48"/>
      <c r="M652" s="490">
        <f>IF(AND(J652&gt;=0,J652&lt;=50),0,IF(AND(J652&gt;=51,J652&lt;=75),1,IF(AND(J652&gt;=76,J652&lt;=100),2)))</f>
        <v>0</v>
      </c>
      <c r="N652" s="468">
        <f>IF(C652="x",M652,0)</f>
        <v>0</v>
      </c>
      <c r="O652" s="468">
        <f>IF(D652="x",M652,0)</f>
        <v>0</v>
      </c>
    </row>
    <row r="653" spans="1:15" s="14" customFormat="1" ht="15" hidden="1" customHeight="1" x14ac:dyDescent="0.25">
      <c r="A653" s="529"/>
      <c r="B653" s="540"/>
      <c r="C653" s="486"/>
      <c r="D653" s="486"/>
      <c r="E653" s="39"/>
      <c r="F653" s="39"/>
      <c r="G653" s="39"/>
      <c r="H653" s="39"/>
      <c r="I653" s="39" t="s">
        <v>40</v>
      </c>
      <c r="J653" s="534"/>
      <c r="K653" s="49"/>
      <c r="L653" s="49"/>
      <c r="M653" s="492"/>
      <c r="N653" s="470"/>
      <c r="O653" s="470"/>
    </row>
    <row r="654" spans="1:15" s="14" customFormat="1" ht="18.75" hidden="1" customHeight="1" x14ac:dyDescent="0.25">
      <c r="A654" s="529"/>
      <c r="B654" s="539" t="s">
        <v>75</v>
      </c>
      <c r="C654" s="485" t="s">
        <v>40</v>
      </c>
      <c r="D654" s="485"/>
      <c r="E654" s="8">
        <f>IF(E655="x",E647,0)</f>
        <v>15</v>
      </c>
      <c r="F654" s="8">
        <f>IF(F655="x",F647,0)</f>
        <v>5</v>
      </c>
      <c r="G654" s="8">
        <f>IF(G655="x",G647,0)</f>
        <v>15</v>
      </c>
      <c r="H654" s="8">
        <f>IF(H655="x",H647,0)</f>
        <v>10</v>
      </c>
      <c r="I654" s="8">
        <f>IF(I655="x",I647,0)</f>
        <v>15</v>
      </c>
      <c r="J654" s="533">
        <f>SUM(E654:I654)</f>
        <v>60</v>
      </c>
      <c r="K654" s="48"/>
      <c r="L654" s="48"/>
      <c r="M654" s="490">
        <f>IF(AND(J654&gt;=0,J654&lt;=50),0,IF(AND(J654&gt;=51,J654&lt;=75),1,IF(AND(J654&gt;=76,J654&lt;=100),2)))</f>
        <v>1</v>
      </c>
      <c r="N654" s="468">
        <f>IF(C654="x",M654,0)</f>
        <v>1</v>
      </c>
      <c r="O654" s="468">
        <f>IF(D654="x",M654,0)</f>
        <v>0</v>
      </c>
    </row>
    <row r="655" spans="1:15" s="14" customFormat="1" ht="15" hidden="1" customHeight="1" x14ac:dyDescent="0.25">
      <c r="A655" s="529"/>
      <c r="B655" s="540"/>
      <c r="C655" s="486"/>
      <c r="D655" s="486"/>
      <c r="E655" s="39" t="s">
        <v>40</v>
      </c>
      <c r="F655" s="39" t="s">
        <v>40</v>
      </c>
      <c r="G655" s="39" t="s">
        <v>40</v>
      </c>
      <c r="H655" s="39" t="s">
        <v>40</v>
      </c>
      <c r="I655" s="39" t="s">
        <v>40</v>
      </c>
      <c r="J655" s="534"/>
      <c r="K655" s="49"/>
      <c r="L655" s="49"/>
      <c r="M655" s="492"/>
      <c r="N655" s="470"/>
      <c r="O655" s="470"/>
    </row>
    <row r="656" spans="1:15" s="14" customFormat="1" ht="18.75" hidden="1" customHeight="1" x14ac:dyDescent="0.25">
      <c r="A656" s="529"/>
      <c r="B656" s="539" t="s">
        <v>76</v>
      </c>
      <c r="C656" s="485"/>
      <c r="D656" s="485" t="s">
        <v>40</v>
      </c>
      <c r="E656" s="8">
        <f>IF(E657="x",E647,0)</f>
        <v>15</v>
      </c>
      <c r="F656" s="8">
        <f>IF(F657="x",F647,0)</f>
        <v>5</v>
      </c>
      <c r="G656" s="8">
        <f>IF(G657="x",G647,0)</f>
        <v>15</v>
      </c>
      <c r="H656" s="8">
        <f>IF(H657="x",H647,0)</f>
        <v>10</v>
      </c>
      <c r="I656" s="8">
        <f>IF(I657="x",I647,0)</f>
        <v>15</v>
      </c>
      <c r="J656" s="533">
        <f>SUM(E656:I656)</f>
        <v>60</v>
      </c>
      <c r="K656" s="48"/>
      <c r="L656" s="48"/>
      <c r="M656" s="490">
        <f>IF(AND(J656&gt;=0,J656&lt;=50),0,IF(AND(J656&gt;=51,J656&lt;=75),1,IF(AND(J656&gt;=76,J656&lt;=100),2)))</f>
        <v>1</v>
      </c>
      <c r="N656" s="468">
        <f>IF(C656="x",M656,0)</f>
        <v>0</v>
      </c>
      <c r="O656" s="468">
        <f>IF(D656="x",M656,0)</f>
        <v>1</v>
      </c>
    </row>
    <row r="657" spans="1:15" s="14" customFormat="1" ht="15" hidden="1" customHeight="1" x14ac:dyDescent="0.25">
      <c r="A657" s="530"/>
      <c r="B657" s="540"/>
      <c r="C657" s="486"/>
      <c r="D657" s="486"/>
      <c r="E657" s="39" t="s">
        <v>40</v>
      </c>
      <c r="F657" s="39" t="s">
        <v>40</v>
      </c>
      <c r="G657" s="39" t="s">
        <v>40</v>
      </c>
      <c r="H657" s="39" t="s">
        <v>40</v>
      </c>
      <c r="I657" s="39" t="s">
        <v>40</v>
      </c>
      <c r="J657" s="534"/>
      <c r="K657" s="49"/>
      <c r="L657" s="49"/>
      <c r="M657" s="492"/>
      <c r="N657" s="470"/>
      <c r="O657" s="470"/>
    </row>
    <row r="658" spans="1:15" s="14" customFormat="1" hidden="1" x14ac:dyDescent="0.25">
      <c r="C658" s="35"/>
      <c r="D658" s="35"/>
      <c r="J658" s="535" t="s">
        <v>77</v>
      </c>
      <c r="K658" s="535"/>
      <c r="L658" s="535"/>
      <c r="M658" s="536"/>
      <c r="N658" s="38">
        <f>SUM(N650:N657)</f>
        <v>1</v>
      </c>
      <c r="O658" s="38">
        <f>SUM(O650:O657)</f>
        <v>1</v>
      </c>
    </row>
    <row r="659" spans="1:15" s="14" customFormat="1" hidden="1" x14ac:dyDescent="0.25">
      <c r="C659" s="35"/>
      <c r="D659" s="35"/>
    </row>
    <row r="660" spans="1:15" s="14" customFormat="1" hidden="1" x14ac:dyDescent="0.25">
      <c r="C660" s="35"/>
      <c r="D660" s="35"/>
    </row>
    <row r="661" spans="1:15" s="14" customFormat="1" hidden="1" x14ac:dyDescent="0.25">
      <c r="C661" s="35"/>
      <c r="D661" s="35"/>
    </row>
    <row r="662" spans="1:15" s="14" customFormat="1" ht="21" hidden="1" customHeight="1" x14ac:dyDescent="0.25">
      <c r="A662" s="41" t="s">
        <v>1</v>
      </c>
      <c r="B662" s="487" t="s">
        <v>72</v>
      </c>
      <c r="C662" s="488"/>
      <c r="D662" s="489"/>
      <c r="E662" s="40">
        <v>15</v>
      </c>
      <c r="F662" s="40">
        <v>5</v>
      </c>
      <c r="G662" s="40">
        <v>15</v>
      </c>
      <c r="H662" s="40">
        <v>10</v>
      </c>
      <c r="I662" s="40">
        <v>15</v>
      </c>
      <c r="J662" s="40">
        <f>SUM(E662:I662)</f>
        <v>60</v>
      </c>
      <c r="K662" s="40"/>
      <c r="L662" s="40"/>
      <c r="M662" s="490" t="s">
        <v>70</v>
      </c>
      <c r="N662" s="471" t="s">
        <v>61</v>
      </c>
      <c r="O662" s="472"/>
    </row>
    <row r="663" spans="1:15" s="14" customFormat="1" ht="43.5" hidden="1" customHeight="1" x14ac:dyDescent="0.25">
      <c r="A663" s="528"/>
      <c r="B663" s="36" t="s">
        <v>71</v>
      </c>
      <c r="C663" s="499" t="s">
        <v>2</v>
      </c>
      <c r="D663" s="499" t="s">
        <v>3</v>
      </c>
      <c r="E663" s="493" t="s">
        <v>41</v>
      </c>
      <c r="F663" s="493" t="s">
        <v>42</v>
      </c>
      <c r="G663" s="493" t="s">
        <v>43</v>
      </c>
      <c r="H663" s="493" t="s">
        <v>44</v>
      </c>
      <c r="I663" s="493" t="s">
        <v>45</v>
      </c>
      <c r="J663" s="493" t="s">
        <v>69</v>
      </c>
      <c r="K663" s="50"/>
      <c r="L663" s="50"/>
      <c r="M663" s="491"/>
      <c r="N663" s="466" t="s">
        <v>2</v>
      </c>
      <c r="O663" s="466" t="s">
        <v>3</v>
      </c>
    </row>
    <row r="664" spans="1:15" s="14" customFormat="1" ht="35.25" hidden="1" customHeight="1" x14ac:dyDescent="0.25">
      <c r="A664" s="529"/>
      <c r="B664" s="37" t="s">
        <v>60</v>
      </c>
      <c r="C664" s="500"/>
      <c r="D664" s="500"/>
      <c r="E664" s="493"/>
      <c r="F664" s="493"/>
      <c r="G664" s="493"/>
      <c r="H664" s="493"/>
      <c r="I664" s="493"/>
      <c r="J664" s="493"/>
      <c r="K664" s="50"/>
      <c r="L664" s="50"/>
      <c r="M664" s="492"/>
      <c r="N664" s="467"/>
      <c r="O664" s="467"/>
    </row>
    <row r="665" spans="1:15" s="14" customFormat="1" ht="18.75" hidden="1" customHeight="1" x14ac:dyDescent="0.25">
      <c r="A665" s="529"/>
      <c r="B665" s="539" t="s">
        <v>73</v>
      </c>
      <c r="C665" s="485" t="s">
        <v>40</v>
      </c>
      <c r="D665" s="485"/>
      <c r="E665" s="8">
        <f>IF(E666="x",E662,0)</f>
        <v>0</v>
      </c>
      <c r="F665" s="8">
        <f>IF(F666="x",F662,0)</f>
        <v>0</v>
      </c>
      <c r="G665" s="8">
        <f>IF(G666="x",G662,0)</f>
        <v>0</v>
      </c>
      <c r="H665" s="8">
        <f>IF(H666="x",H662,0)</f>
        <v>10</v>
      </c>
      <c r="I665" s="8">
        <f>IF(I666="x",I662,0)</f>
        <v>15</v>
      </c>
      <c r="J665" s="533">
        <f>SUM(E665:I665)</f>
        <v>25</v>
      </c>
      <c r="K665" s="48"/>
      <c r="L665" s="48"/>
      <c r="M665" s="490">
        <f>IF(AND(J665&gt;=0,J665&lt;=50),0,IF(AND(J665&gt;=51,J665&lt;=75),1,IF(AND(J665&gt;=76,J665&lt;=100),2)))</f>
        <v>0</v>
      </c>
      <c r="N665" s="468">
        <f>IF(C665="x",M665,0)</f>
        <v>0</v>
      </c>
      <c r="O665" s="468">
        <f>IF(D665="x",M665,0)</f>
        <v>0</v>
      </c>
    </row>
    <row r="666" spans="1:15" s="14" customFormat="1" ht="67.5" hidden="1" customHeight="1" x14ac:dyDescent="0.25">
      <c r="A666" s="529"/>
      <c r="B666" s="540"/>
      <c r="C666" s="486"/>
      <c r="D666" s="486"/>
      <c r="E666" s="39"/>
      <c r="F666" s="39"/>
      <c r="G666" s="39"/>
      <c r="H666" s="39" t="s">
        <v>40</v>
      </c>
      <c r="I666" s="39" t="s">
        <v>40</v>
      </c>
      <c r="J666" s="534"/>
      <c r="K666" s="49"/>
      <c r="L666" s="49"/>
      <c r="M666" s="492"/>
      <c r="N666" s="470"/>
      <c r="O666" s="470"/>
    </row>
    <row r="667" spans="1:15" s="14" customFormat="1" ht="18.75" hidden="1" customHeight="1" x14ac:dyDescent="0.25">
      <c r="A667" s="529"/>
      <c r="B667" s="539" t="s">
        <v>74</v>
      </c>
      <c r="C667" s="485" t="s">
        <v>40</v>
      </c>
      <c r="D667" s="485" t="s">
        <v>40</v>
      </c>
      <c r="E667" s="8">
        <f>IF(E668="x",E662,0)</f>
        <v>0</v>
      </c>
      <c r="F667" s="8">
        <f>IF(F668="x",F662,0)</f>
        <v>0</v>
      </c>
      <c r="G667" s="8">
        <f>IF(G668="x",G662,0)</f>
        <v>0</v>
      </c>
      <c r="H667" s="8">
        <f>IF(H668="x",H662,0)</f>
        <v>0</v>
      </c>
      <c r="I667" s="8">
        <f>IF(I668="x",I662,0)</f>
        <v>15</v>
      </c>
      <c r="J667" s="533">
        <f>SUM(E667:I667)</f>
        <v>15</v>
      </c>
      <c r="K667" s="48"/>
      <c r="L667" s="48"/>
      <c r="M667" s="490">
        <f>IF(AND(J667&gt;=0,J667&lt;=50),0,IF(AND(J667&gt;=51,J667&lt;=75),1,IF(AND(J667&gt;=76,J667&lt;=100),2)))</f>
        <v>0</v>
      </c>
      <c r="N667" s="468">
        <f>IF(C667="x",M667,0)</f>
        <v>0</v>
      </c>
      <c r="O667" s="468">
        <f>IF(D667="x",M667,0)</f>
        <v>0</v>
      </c>
    </row>
    <row r="668" spans="1:15" s="14" customFormat="1" ht="15" hidden="1" customHeight="1" x14ac:dyDescent="0.25">
      <c r="A668" s="529"/>
      <c r="B668" s="540"/>
      <c r="C668" s="486"/>
      <c r="D668" s="486"/>
      <c r="E668" s="39"/>
      <c r="F668" s="39"/>
      <c r="G668" s="39"/>
      <c r="H668" s="39"/>
      <c r="I668" s="39" t="s">
        <v>40</v>
      </c>
      <c r="J668" s="534"/>
      <c r="K668" s="49"/>
      <c r="L668" s="49"/>
      <c r="M668" s="492"/>
      <c r="N668" s="470"/>
      <c r="O668" s="470"/>
    </row>
    <row r="669" spans="1:15" s="14" customFormat="1" ht="18.75" hidden="1" customHeight="1" x14ac:dyDescent="0.25">
      <c r="A669" s="529"/>
      <c r="B669" s="539" t="s">
        <v>75</v>
      </c>
      <c r="C669" s="485" t="s">
        <v>40</v>
      </c>
      <c r="D669" s="485"/>
      <c r="E669" s="8">
        <f>IF(E670="x",E662,0)</f>
        <v>15</v>
      </c>
      <c r="F669" s="8">
        <f>IF(F670="x",F662,0)</f>
        <v>5</v>
      </c>
      <c r="G669" s="8">
        <f>IF(G670="x",G662,0)</f>
        <v>15</v>
      </c>
      <c r="H669" s="8">
        <f>IF(H670="x",H662,0)</f>
        <v>10</v>
      </c>
      <c r="I669" s="8">
        <f>IF(I670="x",I662,0)</f>
        <v>15</v>
      </c>
      <c r="J669" s="533">
        <f>SUM(E669:I669)</f>
        <v>60</v>
      </c>
      <c r="K669" s="48"/>
      <c r="L669" s="48"/>
      <c r="M669" s="490">
        <f>IF(AND(J669&gt;=0,J669&lt;=50),0,IF(AND(J669&gt;=51,J669&lt;=75),1,IF(AND(J669&gt;=76,J669&lt;=100),2)))</f>
        <v>1</v>
      </c>
      <c r="N669" s="468">
        <f>IF(C669="x",M669,0)</f>
        <v>1</v>
      </c>
      <c r="O669" s="468">
        <f>IF(D669="x",M669,0)</f>
        <v>0</v>
      </c>
    </row>
    <row r="670" spans="1:15" s="14" customFormat="1" ht="15" hidden="1" customHeight="1" x14ac:dyDescent="0.25">
      <c r="A670" s="529"/>
      <c r="B670" s="540"/>
      <c r="C670" s="486"/>
      <c r="D670" s="486"/>
      <c r="E670" s="39" t="s">
        <v>40</v>
      </c>
      <c r="F670" s="39" t="s">
        <v>40</v>
      </c>
      <c r="G670" s="39" t="s">
        <v>40</v>
      </c>
      <c r="H670" s="39" t="s">
        <v>40</v>
      </c>
      <c r="I670" s="39" t="s">
        <v>40</v>
      </c>
      <c r="J670" s="534"/>
      <c r="K670" s="49"/>
      <c r="L670" s="49"/>
      <c r="M670" s="492"/>
      <c r="N670" s="470"/>
      <c r="O670" s="470"/>
    </row>
    <row r="671" spans="1:15" s="14" customFormat="1" ht="18.75" hidden="1" customHeight="1" x14ac:dyDescent="0.25">
      <c r="A671" s="529"/>
      <c r="B671" s="539" t="s">
        <v>76</v>
      </c>
      <c r="C671" s="485"/>
      <c r="D671" s="485" t="s">
        <v>40</v>
      </c>
      <c r="E671" s="8">
        <f>IF(E672="x",E662,0)</f>
        <v>15</v>
      </c>
      <c r="F671" s="8">
        <f>IF(F672="x",F662,0)</f>
        <v>5</v>
      </c>
      <c r="G671" s="8">
        <f>IF(G672="x",G662,0)</f>
        <v>15</v>
      </c>
      <c r="H671" s="8">
        <f>IF(H672="x",H662,0)</f>
        <v>10</v>
      </c>
      <c r="I671" s="8">
        <f>IF(I672="x",I662,0)</f>
        <v>15</v>
      </c>
      <c r="J671" s="533">
        <f>SUM(E671:I671)</f>
        <v>60</v>
      </c>
      <c r="K671" s="48"/>
      <c r="L671" s="48"/>
      <c r="M671" s="490">
        <f>IF(AND(J671&gt;=0,J671&lt;=50),0,IF(AND(J671&gt;=51,J671&lt;=75),1,IF(AND(J671&gt;=76,J671&lt;=100),2)))</f>
        <v>1</v>
      </c>
      <c r="N671" s="468">
        <f>IF(C671="x",M671,0)</f>
        <v>0</v>
      </c>
      <c r="O671" s="468">
        <f>IF(D671="x",M671,0)</f>
        <v>1</v>
      </c>
    </row>
    <row r="672" spans="1:15" s="14" customFormat="1" ht="15" hidden="1" customHeight="1" x14ac:dyDescent="0.25">
      <c r="A672" s="530"/>
      <c r="B672" s="540"/>
      <c r="C672" s="486"/>
      <c r="D672" s="486"/>
      <c r="E672" s="39" t="s">
        <v>40</v>
      </c>
      <c r="F672" s="39" t="s">
        <v>40</v>
      </c>
      <c r="G672" s="39" t="s">
        <v>40</v>
      </c>
      <c r="H672" s="39" t="s">
        <v>40</v>
      </c>
      <c r="I672" s="39" t="s">
        <v>40</v>
      </c>
      <c r="J672" s="534"/>
      <c r="K672" s="49"/>
      <c r="L672" s="49"/>
      <c r="M672" s="492"/>
      <c r="N672" s="470"/>
      <c r="O672" s="470"/>
    </row>
    <row r="673" spans="1:15" s="14" customFormat="1" hidden="1" x14ac:dyDescent="0.25">
      <c r="C673" s="35"/>
      <c r="D673" s="35"/>
      <c r="J673" s="535" t="s">
        <v>77</v>
      </c>
      <c r="K673" s="535"/>
      <c r="L673" s="535"/>
      <c r="M673" s="536"/>
      <c r="N673" s="38">
        <f>SUM(N665:N672)</f>
        <v>1</v>
      </c>
      <c r="O673" s="38">
        <f>SUM(O665:O672)</f>
        <v>1</v>
      </c>
    </row>
    <row r="674" spans="1:15" s="14" customFormat="1" hidden="1" x14ac:dyDescent="0.25">
      <c r="C674" s="35"/>
      <c r="D674" s="35"/>
    </row>
    <row r="675" spans="1:15" s="14" customFormat="1" hidden="1" x14ac:dyDescent="0.25">
      <c r="C675" s="35"/>
      <c r="D675" s="35"/>
    </row>
    <row r="676" spans="1:15" s="14" customFormat="1" hidden="1" x14ac:dyDescent="0.25">
      <c r="C676" s="35"/>
      <c r="D676" s="35"/>
    </row>
    <row r="677" spans="1:15" s="14" customFormat="1" ht="21" hidden="1" customHeight="1" x14ac:dyDescent="0.25">
      <c r="A677" s="41" t="s">
        <v>1</v>
      </c>
      <c r="B677" s="487" t="s">
        <v>72</v>
      </c>
      <c r="C677" s="488"/>
      <c r="D677" s="489"/>
      <c r="E677" s="40">
        <v>15</v>
      </c>
      <c r="F677" s="40">
        <v>5</v>
      </c>
      <c r="G677" s="40">
        <v>15</v>
      </c>
      <c r="H677" s="40">
        <v>10</v>
      </c>
      <c r="I677" s="40">
        <v>15</v>
      </c>
      <c r="J677" s="40">
        <f>SUM(E677:I677)</f>
        <v>60</v>
      </c>
      <c r="K677" s="40"/>
      <c r="L677" s="40"/>
      <c r="M677" s="490" t="s">
        <v>70</v>
      </c>
      <c r="N677" s="471" t="s">
        <v>61</v>
      </c>
      <c r="O677" s="472"/>
    </row>
    <row r="678" spans="1:15" s="14" customFormat="1" ht="43.5" hidden="1" customHeight="1" x14ac:dyDescent="0.25">
      <c r="A678" s="528"/>
      <c r="B678" s="36" t="s">
        <v>71</v>
      </c>
      <c r="C678" s="499" t="s">
        <v>2</v>
      </c>
      <c r="D678" s="499" t="s">
        <v>3</v>
      </c>
      <c r="E678" s="493" t="s">
        <v>41</v>
      </c>
      <c r="F678" s="493" t="s">
        <v>42</v>
      </c>
      <c r="G678" s="493" t="s">
        <v>43</v>
      </c>
      <c r="H678" s="493" t="s">
        <v>44</v>
      </c>
      <c r="I678" s="493" t="s">
        <v>45</v>
      </c>
      <c r="J678" s="493" t="s">
        <v>69</v>
      </c>
      <c r="K678" s="50"/>
      <c r="L678" s="50"/>
      <c r="M678" s="491"/>
      <c r="N678" s="466" t="s">
        <v>2</v>
      </c>
      <c r="O678" s="466" t="s">
        <v>3</v>
      </c>
    </row>
    <row r="679" spans="1:15" s="14" customFormat="1" ht="35.25" hidden="1" customHeight="1" x14ac:dyDescent="0.25">
      <c r="A679" s="529"/>
      <c r="B679" s="37" t="s">
        <v>60</v>
      </c>
      <c r="C679" s="500"/>
      <c r="D679" s="500"/>
      <c r="E679" s="493"/>
      <c r="F679" s="493"/>
      <c r="G679" s="493"/>
      <c r="H679" s="493"/>
      <c r="I679" s="493"/>
      <c r="J679" s="493"/>
      <c r="K679" s="50"/>
      <c r="L679" s="50"/>
      <c r="M679" s="492"/>
      <c r="N679" s="467"/>
      <c r="O679" s="467"/>
    </row>
    <row r="680" spans="1:15" s="14" customFormat="1" ht="18.75" hidden="1" customHeight="1" x14ac:dyDescent="0.25">
      <c r="A680" s="529"/>
      <c r="B680" s="539" t="s">
        <v>73</v>
      </c>
      <c r="C680" s="485" t="s">
        <v>40</v>
      </c>
      <c r="D680" s="485"/>
      <c r="E680" s="8">
        <f>IF(E681="x",E677,0)</f>
        <v>0</v>
      </c>
      <c r="F680" s="8">
        <f>IF(F681="x",F677,0)</f>
        <v>0</v>
      </c>
      <c r="G680" s="8">
        <f>IF(G681="x",G677,0)</f>
        <v>0</v>
      </c>
      <c r="H680" s="8">
        <f>IF(H681="x",H677,0)</f>
        <v>10</v>
      </c>
      <c r="I680" s="8">
        <f>IF(I681="x",I677,0)</f>
        <v>15</v>
      </c>
      <c r="J680" s="533">
        <f>SUM(E680:I680)</f>
        <v>25</v>
      </c>
      <c r="K680" s="48"/>
      <c r="L680" s="48"/>
      <c r="M680" s="490">
        <f>IF(AND(J680&gt;=0,J680&lt;=50),0,IF(AND(J680&gt;=51,J680&lt;=75),1,IF(AND(J680&gt;=76,J680&lt;=100),2)))</f>
        <v>0</v>
      </c>
      <c r="N680" s="468">
        <f>IF(C680="x",M680,0)</f>
        <v>0</v>
      </c>
      <c r="O680" s="468">
        <f>IF(D680="x",M680,0)</f>
        <v>0</v>
      </c>
    </row>
    <row r="681" spans="1:15" s="14" customFormat="1" ht="67.5" hidden="1" customHeight="1" x14ac:dyDescent="0.25">
      <c r="A681" s="529"/>
      <c r="B681" s="540"/>
      <c r="C681" s="486"/>
      <c r="D681" s="486"/>
      <c r="E681" s="39"/>
      <c r="F681" s="39"/>
      <c r="G681" s="39"/>
      <c r="H681" s="39" t="s">
        <v>40</v>
      </c>
      <c r="I681" s="39" t="s">
        <v>40</v>
      </c>
      <c r="J681" s="534"/>
      <c r="K681" s="49"/>
      <c r="L681" s="49"/>
      <c r="M681" s="492"/>
      <c r="N681" s="470"/>
      <c r="O681" s="470"/>
    </row>
    <row r="682" spans="1:15" s="14" customFormat="1" ht="18.75" hidden="1" customHeight="1" x14ac:dyDescent="0.25">
      <c r="A682" s="529"/>
      <c r="B682" s="539" t="s">
        <v>74</v>
      </c>
      <c r="C682" s="485" t="s">
        <v>40</v>
      </c>
      <c r="D682" s="485" t="s">
        <v>40</v>
      </c>
      <c r="E682" s="8">
        <f>IF(E683="x",E677,0)</f>
        <v>0</v>
      </c>
      <c r="F682" s="8">
        <f>IF(F683="x",F677,0)</f>
        <v>0</v>
      </c>
      <c r="G682" s="8">
        <f>IF(G683="x",G677,0)</f>
        <v>0</v>
      </c>
      <c r="H682" s="8">
        <f>IF(H683="x",H677,0)</f>
        <v>0</v>
      </c>
      <c r="I682" s="8">
        <f>IF(I683="x",I677,0)</f>
        <v>15</v>
      </c>
      <c r="J682" s="533">
        <f>SUM(E682:I682)</f>
        <v>15</v>
      </c>
      <c r="K682" s="48"/>
      <c r="L682" s="48"/>
      <c r="M682" s="490">
        <f>IF(AND(J682&gt;=0,J682&lt;=50),0,IF(AND(J682&gt;=51,J682&lt;=75),1,IF(AND(J682&gt;=76,J682&lt;=100),2)))</f>
        <v>0</v>
      </c>
      <c r="N682" s="468">
        <f>IF(C682="x",M682,0)</f>
        <v>0</v>
      </c>
      <c r="O682" s="468">
        <f>IF(D682="x",M682,0)</f>
        <v>0</v>
      </c>
    </row>
    <row r="683" spans="1:15" s="14" customFormat="1" ht="15" hidden="1" customHeight="1" x14ac:dyDescent="0.25">
      <c r="A683" s="529"/>
      <c r="B683" s="540"/>
      <c r="C683" s="486"/>
      <c r="D683" s="486"/>
      <c r="E683" s="39"/>
      <c r="F683" s="39"/>
      <c r="G683" s="39"/>
      <c r="H683" s="39"/>
      <c r="I683" s="39" t="s">
        <v>40</v>
      </c>
      <c r="J683" s="534"/>
      <c r="K683" s="49"/>
      <c r="L683" s="49"/>
      <c r="M683" s="492"/>
      <c r="N683" s="470"/>
      <c r="O683" s="470"/>
    </row>
    <row r="684" spans="1:15" s="14" customFormat="1" ht="18.75" hidden="1" customHeight="1" x14ac:dyDescent="0.25">
      <c r="A684" s="529"/>
      <c r="B684" s="539" t="s">
        <v>75</v>
      </c>
      <c r="C684" s="485" t="s">
        <v>40</v>
      </c>
      <c r="D684" s="485"/>
      <c r="E684" s="8">
        <f>IF(E685="x",E677,0)</f>
        <v>15</v>
      </c>
      <c r="F684" s="8">
        <f>IF(F685="x",F677,0)</f>
        <v>5</v>
      </c>
      <c r="G684" s="8">
        <f>IF(G685="x",G677,0)</f>
        <v>15</v>
      </c>
      <c r="H684" s="8">
        <f>IF(H685="x",H677,0)</f>
        <v>10</v>
      </c>
      <c r="I684" s="8">
        <f>IF(I685="x",I677,0)</f>
        <v>15</v>
      </c>
      <c r="J684" s="533">
        <f>SUM(E684:I684)</f>
        <v>60</v>
      </c>
      <c r="K684" s="48"/>
      <c r="L684" s="48"/>
      <c r="M684" s="490">
        <f>IF(AND(J684&gt;=0,J684&lt;=50),0,IF(AND(J684&gt;=51,J684&lt;=75),1,IF(AND(J684&gt;=76,J684&lt;=100),2)))</f>
        <v>1</v>
      </c>
      <c r="N684" s="468">
        <f>IF(C684="x",M684,0)</f>
        <v>1</v>
      </c>
      <c r="O684" s="468">
        <f>IF(D684="x",M684,0)</f>
        <v>0</v>
      </c>
    </row>
    <row r="685" spans="1:15" s="14" customFormat="1" ht="15" hidden="1" customHeight="1" x14ac:dyDescent="0.25">
      <c r="A685" s="529"/>
      <c r="B685" s="540"/>
      <c r="C685" s="486"/>
      <c r="D685" s="486"/>
      <c r="E685" s="39" t="s">
        <v>40</v>
      </c>
      <c r="F685" s="39" t="s">
        <v>40</v>
      </c>
      <c r="G685" s="39" t="s">
        <v>40</v>
      </c>
      <c r="H685" s="39" t="s">
        <v>40</v>
      </c>
      <c r="I685" s="39" t="s">
        <v>40</v>
      </c>
      <c r="J685" s="534"/>
      <c r="K685" s="49"/>
      <c r="L685" s="49"/>
      <c r="M685" s="492"/>
      <c r="N685" s="470"/>
      <c r="O685" s="470"/>
    </row>
    <row r="686" spans="1:15" s="14" customFormat="1" ht="18.75" hidden="1" customHeight="1" x14ac:dyDescent="0.25">
      <c r="A686" s="529"/>
      <c r="B686" s="539" t="s">
        <v>76</v>
      </c>
      <c r="C686" s="485"/>
      <c r="D686" s="485" t="s">
        <v>40</v>
      </c>
      <c r="E686" s="8">
        <f>IF(E687="x",E677,0)</f>
        <v>15</v>
      </c>
      <c r="F686" s="8">
        <f>IF(F687="x",F677,0)</f>
        <v>5</v>
      </c>
      <c r="G686" s="8">
        <f>IF(G687="x",G677,0)</f>
        <v>15</v>
      </c>
      <c r="H686" s="8">
        <f>IF(H687="x",H677,0)</f>
        <v>10</v>
      </c>
      <c r="I686" s="8">
        <f>IF(I687="x",I677,0)</f>
        <v>15</v>
      </c>
      <c r="J686" s="533">
        <f>SUM(E686:I686)</f>
        <v>60</v>
      </c>
      <c r="K686" s="48"/>
      <c r="L686" s="48"/>
      <c r="M686" s="490">
        <f>IF(AND(J686&gt;=0,J686&lt;=50),0,IF(AND(J686&gt;=51,J686&lt;=75),1,IF(AND(J686&gt;=76,J686&lt;=100),2)))</f>
        <v>1</v>
      </c>
      <c r="N686" s="468">
        <f>IF(C686="x",M686,0)</f>
        <v>0</v>
      </c>
      <c r="O686" s="468">
        <f>IF(D686="x",M686,0)</f>
        <v>1</v>
      </c>
    </row>
    <row r="687" spans="1:15" s="14" customFormat="1" ht="15" hidden="1" customHeight="1" x14ac:dyDescent="0.25">
      <c r="A687" s="530"/>
      <c r="B687" s="540"/>
      <c r="C687" s="486"/>
      <c r="D687" s="486"/>
      <c r="E687" s="39" t="s">
        <v>40</v>
      </c>
      <c r="F687" s="39" t="s">
        <v>40</v>
      </c>
      <c r="G687" s="39" t="s">
        <v>40</v>
      </c>
      <c r="H687" s="39" t="s">
        <v>40</v>
      </c>
      <c r="I687" s="39" t="s">
        <v>40</v>
      </c>
      <c r="J687" s="534"/>
      <c r="K687" s="49"/>
      <c r="L687" s="49"/>
      <c r="M687" s="492"/>
      <c r="N687" s="470"/>
      <c r="O687" s="470"/>
    </row>
    <row r="688" spans="1:15" s="14" customFormat="1" hidden="1" x14ac:dyDescent="0.25">
      <c r="C688" s="35"/>
      <c r="D688" s="35"/>
      <c r="J688" s="535" t="s">
        <v>77</v>
      </c>
      <c r="K688" s="535"/>
      <c r="L688" s="535"/>
      <c r="M688" s="536"/>
      <c r="N688" s="38">
        <f>SUM(N680:N687)</f>
        <v>1</v>
      </c>
      <c r="O688" s="38">
        <f>SUM(O680:O687)</f>
        <v>1</v>
      </c>
    </row>
    <row r="689" spans="1:15" s="14" customFormat="1" hidden="1" x14ac:dyDescent="0.25">
      <c r="C689" s="35"/>
      <c r="D689" s="35"/>
    </row>
    <row r="690" spans="1:15" s="14" customFormat="1" hidden="1" x14ac:dyDescent="0.25">
      <c r="C690" s="35"/>
      <c r="D690" s="35"/>
    </row>
    <row r="691" spans="1:15" s="14" customFormat="1" hidden="1" x14ac:dyDescent="0.25">
      <c r="C691" s="35"/>
      <c r="D691" s="35"/>
    </row>
    <row r="692" spans="1:15" s="14" customFormat="1" ht="21" hidden="1" customHeight="1" x14ac:dyDescent="0.25">
      <c r="A692" s="41" t="s">
        <v>1</v>
      </c>
      <c r="B692" s="487" t="s">
        <v>72</v>
      </c>
      <c r="C692" s="488"/>
      <c r="D692" s="489"/>
      <c r="E692" s="40">
        <v>15</v>
      </c>
      <c r="F692" s="40">
        <v>5</v>
      </c>
      <c r="G692" s="40">
        <v>15</v>
      </c>
      <c r="H692" s="40">
        <v>10</v>
      </c>
      <c r="I692" s="40">
        <v>15</v>
      </c>
      <c r="J692" s="40">
        <f>SUM(E692:I692)</f>
        <v>60</v>
      </c>
      <c r="K692" s="40"/>
      <c r="L692" s="40"/>
      <c r="M692" s="490" t="s">
        <v>70</v>
      </c>
      <c r="N692" s="471" t="s">
        <v>61</v>
      </c>
      <c r="O692" s="472"/>
    </row>
    <row r="693" spans="1:15" s="14" customFormat="1" ht="43.5" hidden="1" customHeight="1" x14ac:dyDescent="0.25">
      <c r="A693" s="528"/>
      <c r="B693" s="36" t="s">
        <v>71</v>
      </c>
      <c r="C693" s="499" t="s">
        <v>2</v>
      </c>
      <c r="D693" s="499" t="s">
        <v>3</v>
      </c>
      <c r="E693" s="493" t="s">
        <v>41</v>
      </c>
      <c r="F693" s="493" t="s">
        <v>42</v>
      </c>
      <c r="G693" s="493" t="s">
        <v>43</v>
      </c>
      <c r="H693" s="493" t="s">
        <v>44</v>
      </c>
      <c r="I693" s="493" t="s">
        <v>45</v>
      </c>
      <c r="J693" s="493" t="s">
        <v>69</v>
      </c>
      <c r="K693" s="50"/>
      <c r="L693" s="50"/>
      <c r="M693" s="491"/>
      <c r="N693" s="466" t="s">
        <v>2</v>
      </c>
      <c r="O693" s="466" t="s">
        <v>3</v>
      </c>
    </row>
    <row r="694" spans="1:15" s="14" customFormat="1" ht="35.25" hidden="1" customHeight="1" x14ac:dyDescent="0.25">
      <c r="A694" s="529"/>
      <c r="B694" s="37" t="s">
        <v>60</v>
      </c>
      <c r="C694" s="500"/>
      <c r="D694" s="500"/>
      <c r="E694" s="493"/>
      <c r="F694" s="493"/>
      <c r="G694" s="493"/>
      <c r="H694" s="493"/>
      <c r="I694" s="493"/>
      <c r="J694" s="493"/>
      <c r="K694" s="50"/>
      <c r="L694" s="50"/>
      <c r="M694" s="492"/>
      <c r="N694" s="467"/>
      <c r="O694" s="467"/>
    </row>
    <row r="695" spans="1:15" s="14" customFormat="1" ht="18.75" hidden="1" customHeight="1" x14ac:dyDescent="0.25">
      <c r="A695" s="529"/>
      <c r="B695" s="539" t="s">
        <v>73</v>
      </c>
      <c r="C695" s="485" t="s">
        <v>40</v>
      </c>
      <c r="D695" s="485"/>
      <c r="E695" s="8">
        <f>IF(E696="x",E692,0)</f>
        <v>0</v>
      </c>
      <c r="F695" s="8">
        <f>IF(F696="x",F692,0)</f>
        <v>0</v>
      </c>
      <c r="G695" s="8">
        <f>IF(G696="x",G692,0)</f>
        <v>0</v>
      </c>
      <c r="H695" s="8">
        <f>IF(H696="x",H692,0)</f>
        <v>10</v>
      </c>
      <c r="I695" s="8">
        <f>IF(I696="x",I692,0)</f>
        <v>15</v>
      </c>
      <c r="J695" s="533">
        <f>SUM(E695:I695)</f>
        <v>25</v>
      </c>
      <c r="K695" s="48"/>
      <c r="L695" s="48"/>
      <c r="M695" s="490">
        <f>IF(AND(J695&gt;=0,J695&lt;=50),0,IF(AND(J695&gt;=51,J695&lt;=75),1,IF(AND(J695&gt;=76,J695&lt;=100),2)))</f>
        <v>0</v>
      </c>
      <c r="N695" s="468">
        <f>IF(C695="x",M695,0)</f>
        <v>0</v>
      </c>
      <c r="O695" s="468">
        <f>IF(D695="x",M695,0)</f>
        <v>0</v>
      </c>
    </row>
    <row r="696" spans="1:15" s="14" customFormat="1" ht="67.5" hidden="1" customHeight="1" x14ac:dyDescent="0.25">
      <c r="A696" s="529"/>
      <c r="B696" s="540"/>
      <c r="C696" s="486"/>
      <c r="D696" s="486"/>
      <c r="E696" s="39"/>
      <c r="F696" s="39"/>
      <c r="G696" s="39"/>
      <c r="H696" s="39" t="s">
        <v>40</v>
      </c>
      <c r="I696" s="39" t="s">
        <v>40</v>
      </c>
      <c r="J696" s="534"/>
      <c r="K696" s="49"/>
      <c r="L696" s="49"/>
      <c r="M696" s="492"/>
      <c r="N696" s="470"/>
      <c r="O696" s="470"/>
    </row>
    <row r="697" spans="1:15" s="14" customFormat="1" ht="18.75" hidden="1" customHeight="1" x14ac:dyDescent="0.25">
      <c r="A697" s="529"/>
      <c r="B697" s="539" t="s">
        <v>74</v>
      </c>
      <c r="C697" s="485" t="s">
        <v>40</v>
      </c>
      <c r="D697" s="485" t="s">
        <v>40</v>
      </c>
      <c r="E697" s="8">
        <f>IF(E698="x",E692,0)</f>
        <v>0</v>
      </c>
      <c r="F697" s="8">
        <f>IF(F698="x",F692,0)</f>
        <v>0</v>
      </c>
      <c r="G697" s="8">
        <f>IF(G698="x",G692,0)</f>
        <v>0</v>
      </c>
      <c r="H697" s="8">
        <f>IF(H698="x",H692,0)</f>
        <v>0</v>
      </c>
      <c r="I697" s="8">
        <f>IF(I698="x",I692,0)</f>
        <v>15</v>
      </c>
      <c r="J697" s="533">
        <f>SUM(E697:I697)</f>
        <v>15</v>
      </c>
      <c r="K697" s="48"/>
      <c r="L697" s="48"/>
      <c r="M697" s="490">
        <f>IF(AND(J697&gt;=0,J697&lt;=50),0,IF(AND(J697&gt;=51,J697&lt;=75),1,IF(AND(J697&gt;=76,J697&lt;=100),2)))</f>
        <v>0</v>
      </c>
      <c r="N697" s="468">
        <f>IF(C697="x",M697,0)</f>
        <v>0</v>
      </c>
      <c r="O697" s="468">
        <f>IF(D697="x",M697,0)</f>
        <v>0</v>
      </c>
    </row>
    <row r="698" spans="1:15" s="14" customFormat="1" ht="15" hidden="1" customHeight="1" x14ac:dyDescent="0.25">
      <c r="A698" s="529"/>
      <c r="B698" s="540"/>
      <c r="C698" s="486"/>
      <c r="D698" s="486"/>
      <c r="E698" s="39"/>
      <c r="F698" s="39"/>
      <c r="G698" s="39"/>
      <c r="H698" s="39"/>
      <c r="I698" s="39" t="s">
        <v>40</v>
      </c>
      <c r="J698" s="534"/>
      <c r="K698" s="49"/>
      <c r="L698" s="49"/>
      <c r="M698" s="492"/>
      <c r="N698" s="470"/>
      <c r="O698" s="470"/>
    </row>
    <row r="699" spans="1:15" s="14" customFormat="1" ht="18.75" hidden="1" customHeight="1" x14ac:dyDescent="0.25">
      <c r="A699" s="529"/>
      <c r="B699" s="539" t="s">
        <v>75</v>
      </c>
      <c r="C699" s="485" t="s">
        <v>40</v>
      </c>
      <c r="D699" s="485"/>
      <c r="E699" s="8">
        <f>IF(E700="x",E692,0)</f>
        <v>15</v>
      </c>
      <c r="F699" s="8">
        <f>IF(F700="x",F692,0)</f>
        <v>5</v>
      </c>
      <c r="G699" s="8">
        <f>IF(G700="x",G692,0)</f>
        <v>15</v>
      </c>
      <c r="H699" s="8">
        <f>IF(H700="x",H692,0)</f>
        <v>10</v>
      </c>
      <c r="I699" s="8">
        <f>IF(I700="x",I692,0)</f>
        <v>15</v>
      </c>
      <c r="J699" s="533">
        <f>SUM(E699:I699)</f>
        <v>60</v>
      </c>
      <c r="K699" s="48"/>
      <c r="L699" s="48"/>
      <c r="M699" s="490">
        <f>IF(AND(J699&gt;=0,J699&lt;=50),0,IF(AND(J699&gt;=51,J699&lt;=75),1,IF(AND(J699&gt;=76,J699&lt;=100),2)))</f>
        <v>1</v>
      </c>
      <c r="N699" s="468">
        <f>IF(C699="x",M699,0)</f>
        <v>1</v>
      </c>
      <c r="O699" s="468">
        <f>IF(D699="x",M699,0)</f>
        <v>0</v>
      </c>
    </row>
    <row r="700" spans="1:15" s="14" customFormat="1" ht="15" hidden="1" customHeight="1" x14ac:dyDescent="0.25">
      <c r="A700" s="529"/>
      <c r="B700" s="540"/>
      <c r="C700" s="486"/>
      <c r="D700" s="486"/>
      <c r="E700" s="39" t="s">
        <v>40</v>
      </c>
      <c r="F700" s="39" t="s">
        <v>40</v>
      </c>
      <c r="G700" s="39" t="s">
        <v>40</v>
      </c>
      <c r="H700" s="39" t="s">
        <v>40</v>
      </c>
      <c r="I700" s="39" t="s">
        <v>40</v>
      </c>
      <c r="J700" s="534"/>
      <c r="K700" s="49"/>
      <c r="L700" s="49"/>
      <c r="M700" s="492"/>
      <c r="N700" s="470"/>
      <c r="O700" s="470"/>
    </row>
    <row r="701" spans="1:15" s="14" customFormat="1" ht="18.75" hidden="1" customHeight="1" x14ac:dyDescent="0.25">
      <c r="A701" s="529"/>
      <c r="B701" s="539" t="s">
        <v>76</v>
      </c>
      <c r="C701" s="485"/>
      <c r="D701" s="485" t="s">
        <v>40</v>
      </c>
      <c r="E701" s="8">
        <f>IF(E702="x",E692,0)</f>
        <v>15</v>
      </c>
      <c r="F701" s="8">
        <f>IF(F702="x",F692,0)</f>
        <v>5</v>
      </c>
      <c r="G701" s="8">
        <f>IF(G702="x",G692,0)</f>
        <v>15</v>
      </c>
      <c r="H701" s="8">
        <f>IF(H702="x",H692,0)</f>
        <v>10</v>
      </c>
      <c r="I701" s="8">
        <f>IF(I702="x",I692,0)</f>
        <v>15</v>
      </c>
      <c r="J701" s="533">
        <f>SUM(E701:I701)</f>
        <v>60</v>
      </c>
      <c r="K701" s="48"/>
      <c r="L701" s="48"/>
      <c r="M701" s="490">
        <f>IF(AND(J701&gt;=0,J701&lt;=50),0,IF(AND(J701&gt;=51,J701&lt;=75),1,IF(AND(J701&gt;=76,J701&lt;=100),2)))</f>
        <v>1</v>
      </c>
      <c r="N701" s="468">
        <f>IF(C701="x",M701,0)</f>
        <v>0</v>
      </c>
      <c r="O701" s="468">
        <f>IF(D701="x",M701,0)</f>
        <v>1</v>
      </c>
    </row>
    <row r="702" spans="1:15" s="14" customFormat="1" ht="15" hidden="1" customHeight="1" x14ac:dyDescent="0.25">
      <c r="A702" s="530"/>
      <c r="B702" s="540"/>
      <c r="C702" s="486"/>
      <c r="D702" s="486"/>
      <c r="E702" s="39" t="s">
        <v>40</v>
      </c>
      <c r="F702" s="39" t="s">
        <v>40</v>
      </c>
      <c r="G702" s="39" t="s">
        <v>40</v>
      </c>
      <c r="H702" s="39" t="s">
        <v>40</v>
      </c>
      <c r="I702" s="39" t="s">
        <v>40</v>
      </c>
      <c r="J702" s="534"/>
      <c r="K702" s="49"/>
      <c r="L702" s="49"/>
      <c r="M702" s="492"/>
      <c r="N702" s="470"/>
      <c r="O702" s="470"/>
    </row>
    <row r="703" spans="1:15" s="14" customFormat="1" hidden="1" x14ac:dyDescent="0.25">
      <c r="C703" s="35"/>
      <c r="D703" s="35"/>
      <c r="J703" s="535" t="s">
        <v>77</v>
      </c>
      <c r="K703" s="535"/>
      <c r="L703" s="535"/>
      <c r="M703" s="536"/>
      <c r="N703" s="38">
        <f>SUM(N695:N702)</f>
        <v>1</v>
      </c>
      <c r="O703" s="38">
        <f>SUM(O695:O702)</f>
        <v>1</v>
      </c>
    </row>
    <row r="704" spans="1:15" hidden="1" x14ac:dyDescent="0.25"/>
    <row r="705" hidden="1" x14ac:dyDescent="0.25"/>
    <row r="706" hidden="1" x14ac:dyDescent="0.25"/>
    <row r="707" hidden="1" x14ac:dyDescent="0.25"/>
    <row r="708" hidden="1" x14ac:dyDescent="0.25"/>
  </sheetData>
  <mergeCells count="1625">
    <mergeCell ref="J703:M703"/>
    <mergeCell ref="O699:O700"/>
    <mergeCell ref="B701:B702"/>
    <mergeCell ref="C701:C702"/>
    <mergeCell ref="D701:D702"/>
    <mergeCell ref="J701:J702"/>
    <mergeCell ref="M701:M702"/>
    <mergeCell ref="N701:N702"/>
    <mergeCell ref="O701:O702"/>
    <mergeCell ref="B699:B700"/>
    <mergeCell ref="C699:C700"/>
    <mergeCell ref="D699:D700"/>
    <mergeCell ref="J699:J700"/>
    <mergeCell ref="M699:M700"/>
    <mergeCell ref="N699:N700"/>
    <mergeCell ref="B682:B683"/>
    <mergeCell ref="C682:C683"/>
    <mergeCell ref="M695:M696"/>
    <mergeCell ref="N695:N696"/>
    <mergeCell ref="O695:O696"/>
    <mergeCell ref="I693:I694"/>
    <mergeCell ref="O693:O694"/>
    <mergeCell ref="B695:B696"/>
    <mergeCell ref="C695:C696"/>
    <mergeCell ref="D695:D696"/>
    <mergeCell ref="J695:J696"/>
    <mergeCell ref="B697:B698"/>
    <mergeCell ref="C697:C698"/>
    <mergeCell ref="D697:D698"/>
    <mergeCell ref="J697:J698"/>
    <mergeCell ref="B692:D692"/>
    <mergeCell ref="M692:M694"/>
    <mergeCell ref="N692:O692"/>
    <mergeCell ref="O680:O681"/>
    <mergeCell ref="H678:H679"/>
    <mergeCell ref="I678:I679"/>
    <mergeCell ref="J678:J679"/>
    <mergeCell ref="N678:N679"/>
    <mergeCell ref="D682:D683"/>
    <mergeCell ref="J682:J683"/>
    <mergeCell ref="M682:M683"/>
    <mergeCell ref="N682:N683"/>
    <mergeCell ref="O682:O683"/>
    <mergeCell ref="O678:O679"/>
    <mergeCell ref="B680:B681"/>
    <mergeCell ref="C680:C681"/>
    <mergeCell ref="D680:D681"/>
    <mergeCell ref="J680:J681"/>
    <mergeCell ref="M680:M681"/>
    <mergeCell ref="N680:N681"/>
    <mergeCell ref="A693:A702"/>
    <mergeCell ref="C693:C694"/>
    <mergeCell ref="D693:D694"/>
    <mergeCell ref="E693:E694"/>
    <mergeCell ref="F693:F694"/>
    <mergeCell ref="G693:G694"/>
    <mergeCell ref="O684:O685"/>
    <mergeCell ref="B686:B687"/>
    <mergeCell ref="C686:C687"/>
    <mergeCell ref="D686:D687"/>
    <mergeCell ref="J686:J687"/>
    <mergeCell ref="M686:M687"/>
    <mergeCell ref="N686:N687"/>
    <mergeCell ref="O686:O687"/>
    <mergeCell ref="B684:B685"/>
    <mergeCell ref="C684:C685"/>
    <mergeCell ref="D684:D685"/>
    <mergeCell ref="J684:J685"/>
    <mergeCell ref="M684:M685"/>
    <mergeCell ref="H693:H694"/>
    <mergeCell ref="N684:N685"/>
    <mergeCell ref="A678:A687"/>
    <mergeCell ref="C678:C679"/>
    <mergeCell ref="D678:D679"/>
    <mergeCell ref="E678:E679"/>
    <mergeCell ref="F678:F679"/>
    <mergeCell ref="M697:M698"/>
    <mergeCell ref="N697:N698"/>
    <mergeCell ref="O697:O698"/>
    <mergeCell ref="J693:J694"/>
    <mergeCell ref="N693:N694"/>
    <mergeCell ref="J688:M688"/>
    <mergeCell ref="M665:M666"/>
    <mergeCell ref="N665:N666"/>
    <mergeCell ref="O665:O666"/>
    <mergeCell ref="H663:H664"/>
    <mergeCell ref="I663:I664"/>
    <mergeCell ref="J663:J664"/>
    <mergeCell ref="N663:N664"/>
    <mergeCell ref="J673:M673"/>
    <mergeCell ref="B677:D677"/>
    <mergeCell ref="M677:M679"/>
    <mergeCell ref="N677:O677"/>
    <mergeCell ref="O669:O670"/>
    <mergeCell ref="B671:B672"/>
    <mergeCell ref="C671:C672"/>
    <mergeCell ref="D671:D672"/>
    <mergeCell ref="J671:J672"/>
    <mergeCell ref="M671:M672"/>
    <mergeCell ref="N671:N672"/>
    <mergeCell ref="O671:O672"/>
    <mergeCell ref="B669:B670"/>
    <mergeCell ref="C669:C670"/>
    <mergeCell ref="D669:D670"/>
    <mergeCell ref="J669:J670"/>
    <mergeCell ref="M669:M670"/>
    <mergeCell ref="N669:N670"/>
    <mergeCell ref="G678:G679"/>
    <mergeCell ref="A663:A672"/>
    <mergeCell ref="C663:C664"/>
    <mergeCell ref="D663:D664"/>
    <mergeCell ref="E663:E664"/>
    <mergeCell ref="F663:F664"/>
    <mergeCell ref="G663:G664"/>
    <mergeCell ref="O654:O655"/>
    <mergeCell ref="B656:B657"/>
    <mergeCell ref="C656:C657"/>
    <mergeCell ref="D656:D657"/>
    <mergeCell ref="J656:J657"/>
    <mergeCell ref="M656:M657"/>
    <mergeCell ref="N656:N657"/>
    <mergeCell ref="O656:O657"/>
    <mergeCell ref="B654:B655"/>
    <mergeCell ref="C654:C655"/>
    <mergeCell ref="D654:D655"/>
    <mergeCell ref="J654:J655"/>
    <mergeCell ref="M654:M655"/>
    <mergeCell ref="N654:N655"/>
    <mergeCell ref="B667:B668"/>
    <mergeCell ref="C667:C668"/>
    <mergeCell ref="D667:D668"/>
    <mergeCell ref="J667:J668"/>
    <mergeCell ref="M667:M668"/>
    <mergeCell ref="N667:N668"/>
    <mergeCell ref="O667:O668"/>
    <mergeCell ref="O663:O664"/>
    <mergeCell ref="B665:B666"/>
    <mergeCell ref="C665:C666"/>
    <mergeCell ref="D665:D666"/>
    <mergeCell ref="J665:J666"/>
    <mergeCell ref="C652:C653"/>
    <mergeCell ref="D652:D653"/>
    <mergeCell ref="J652:J653"/>
    <mergeCell ref="M652:M653"/>
    <mergeCell ref="N652:N653"/>
    <mergeCell ref="B650:B651"/>
    <mergeCell ref="C650:C651"/>
    <mergeCell ref="D650:D651"/>
    <mergeCell ref="J650:J651"/>
    <mergeCell ref="M650:M651"/>
    <mergeCell ref="N650:N651"/>
    <mergeCell ref="H648:H649"/>
    <mergeCell ref="I648:I649"/>
    <mergeCell ref="J648:J649"/>
    <mergeCell ref="N648:N649"/>
    <mergeCell ref="J658:M658"/>
    <mergeCell ref="B662:D662"/>
    <mergeCell ref="M662:M664"/>
    <mergeCell ref="N662:O662"/>
    <mergeCell ref="M635:M636"/>
    <mergeCell ref="N635:N636"/>
    <mergeCell ref="O635:O636"/>
    <mergeCell ref="H633:H634"/>
    <mergeCell ref="I633:I634"/>
    <mergeCell ref="J633:J634"/>
    <mergeCell ref="N633:N634"/>
    <mergeCell ref="J643:M643"/>
    <mergeCell ref="B647:D647"/>
    <mergeCell ref="M647:M649"/>
    <mergeCell ref="N647:O647"/>
    <mergeCell ref="A648:A657"/>
    <mergeCell ref="C648:C649"/>
    <mergeCell ref="D648:D649"/>
    <mergeCell ref="E648:E649"/>
    <mergeCell ref="F648:F649"/>
    <mergeCell ref="G648:G649"/>
    <mergeCell ref="O639:O640"/>
    <mergeCell ref="B641:B642"/>
    <mergeCell ref="C641:C642"/>
    <mergeCell ref="D641:D642"/>
    <mergeCell ref="J641:J642"/>
    <mergeCell ref="M641:M642"/>
    <mergeCell ref="N641:N642"/>
    <mergeCell ref="O641:O642"/>
    <mergeCell ref="B639:B640"/>
    <mergeCell ref="C639:C640"/>
    <mergeCell ref="D639:D640"/>
    <mergeCell ref="J639:J640"/>
    <mergeCell ref="M639:M640"/>
    <mergeCell ref="N639:N640"/>
    <mergeCell ref="B652:B653"/>
    <mergeCell ref="J628:M628"/>
    <mergeCell ref="B632:D632"/>
    <mergeCell ref="M632:M634"/>
    <mergeCell ref="N632:O632"/>
    <mergeCell ref="A633:A642"/>
    <mergeCell ref="C633:C634"/>
    <mergeCell ref="D633:D634"/>
    <mergeCell ref="E633:E634"/>
    <mergeCell ref="F633:F634"/>
    <mergeCell ref="G633:G634"/>
    <mergeCell ref="B626:B627"/>
    <mergeCell ref="C626:C627"/>
    <mergeCell ref="D626:D627"/>
    <mergeCell ref="J626:J627"/>
    <mergeCell ref="M626:M627"/>
    <mergeCell ref="N626:N627"/>
    <mergeCell ref="B624:B625"/>
    <mergeCell ref="C624:C625"/>
    <mergeCell ref="D624:D625"/>
    <mergeCell ref="J624:J625"/>
    <mergeCell ref="M624:M625"/>
    <mergeCell ref="N624:N625"/>
    <mergeCell ref="B637:B638"/>
    <mergeCell ref="C637:C638"/>
    <mergeCell ref="D637:D638"/>
    <mergeCell ref="J637:J638"/>
    <mergeCell ref="M637:M638"/>
    <mergeCell ref="N637:N638"/>
    <mergeCell ref="B635:B636"/>
    <mergeCell ref="C635:C636"/>
    <mergeCell ref="D635:D636"/>
    <mergeCell ref="J635:J636"/>
    <mergeCell ref="B622:B623"/>
    <mergeCell ref="C622:C623"/>
    <mergeCell ref="D622:D623"/>
    <mergeCell ref="J622:J623"/>
    <mergeCell ref="M622:M623"/>
    <mergeCell ref="N622:N623"/>
    <mergeCell ref="B620:B621"/>
    <mergeCell ref="C620:C621"/>
    <mergeCell ref="D620:D621"/>
    <mergeCell ref="J620:J621"/>
    <mergeCell ref="M620:M621"/>
    <mergeCell ref="N620:N621"/>
    <mergeCell ref="O620:O621"/>
    <mergeCell ref="H618:H619"/>
    <mergeCell ref="I618:I619"/>
    <mergeCell ref="J618:J619"/>
    <mergeCell ref="N618:N619"/>
    <mergeCell ref="D605:D606"/>
    <mergeCell ref="J605:J606"/>
    <mergeCell ref="M605:M606"/>
    <mergeCell ref="N605:N606"/>
    <mergeCell ref="H603:H604"/>
    <mergeCell ref="I603:I604"/>
    <mergeCell ref="J603:J604"/>
    <mergeCell ref="N603:N604"/>
    <mergeCell ref="J613:M613"/>
    <mergeCell ref="B617:D617"/>
    <mergeCell ref="M617:M619"/>
    <mergeCell ref="N617:O617"/>
    <mergeCell ref="A618:A627"/>
    <mergeCell ref="C618:C619"/>
    <mergeCell ref="D618:D619"/>
    <mergeCell ref="E618:E619"/>
    <mergeCell ref="F618:F619"/>
    <mergeCell ref="G618:G619"/>
    <mergeCell ref="O609:O610"/>
    <mergeCell ref="B611:B612"/>
    <mergeCell ref="C611:C612"/>
    <mergeCell ref="D611:D612"/>
    <mergeCell ref="J611:J612"/>
    <mergeCell ref="M611:M612"/>
    <mergeCell ref="N611:N612"/>
    <mergeCell ref="O611:O612"/>
    <mergeCell ref="B609:B610"/>
    <mergeCell ref="C609:C610"/>
    <mergeCell ref="D609:D610"/>
    <mergeCell ref="J609:J610"/>
    <mergeCell ref="M609:M610"/>
    <mergeCell ref="N609:N610"/>
    <mergeCell ref="J598:M598"/>
    <mergeCell ref="B602:D602"/>
    <mergeCell ref="M602:M604"/>
    <mergeCell ref="N602:O602"/>
    <mergeCell ref="A603:A612"/>
    <mergeCell ref="C603:C604"/>
    <mergeCell ref="D603:D604"/>
    <mergeCell ref="E603:E604"/>
    <mergeCell ref="F603:F604"/>
    <mergeCell ref="G603:G604"/>
    <mergeCell ref="O594:O595"/>
    <mergeCell ref="B596:B597"/>
    <mergeCell ref="C596:C597"/>
    <mergeCell ref="D596:D597"/>
    <mergeCell ref="J596:J597"/>
    <mergeCell ref="M596:M597"/>
    <mergeCell ref="N596:N597"/>
    <mergeCell ref="O596:O597"/>
    <mergeCell ref="B594:B595"/>
    <mergeCell ref="C594:C595"/>
    <mergeCell ref="D594:D595"/>
    <mergeCell ref="J594:J595"/>
    <mergeCell ref="M594:M595"/>
    <mergeCell ref="N594:N595"/>
    <mergeCell ref="B607:B608"/>
    <mergeCell ref="C607:C608"/>
    <mergeCell ref="D607:D608"/>
    <mergeCell ref="J607:J608"/>
    <mergeCell ref="M607:M608"/>
    <mergeCell ref="N607:N608"/>
    <mergeCell ref="B605:B606"/>
    <mergeCell ref="C605:C606"/>
    <mergeCell ref="A588:A597"/>
    <mergeCell ref="C588:C589"/>
    <mergeCell ref="D588:D589"/>
    <mergeCell ref="E588:E589"/>
    <mergeCell ref="F588:F589"/>
    <mergeCell ref="G588:G589"/>
    <mergeCell ref="B581:B582"/>
    <mergeCell ref="C581:C582"/>
    <mergeCell ref="D581:D582"/>
    <mergeCell ref="J581:J582"/>
    <mergeCell ref="M581:M582"/>
    <mergeCell ref="N581:N582"/>
    <mergeCell ref="B579:B580"/>
    <mergeCell ref="C579:C580"/>
    <mergeCell ref="D579:D580"/>
    <mergeCell ref="J579:J580"/>
    <mergeCell ref="M579:M580"/>
    <mergeCell ref="N579:N580"/>
    <mergeCell ref="B592:B593"/>
    <mergeCell ref="C592:C593"/>
    <mergeCell ref="D592:D593"/>
    <mergeCell ref="J592:J593"/>
    <mergeCell ref="M592:M593"/>
    <mergeCell ref="N592:N593"/>
    <mergeCell ref="B590:B591"/>
    <mergeCell ref="C590:C591"/>
    <mergeCell ref="D590:D591"/>
    <mergeCell ref="J590:J591"/>
    <mergeCell ref="M590:M591"/>
    <mergeCell ref="N590:N591"/>
    <mergeCell ref="H588:H589"/>
    <mergeCell ref="I588:I589"/>
    <mergeCell ref="M577:M578"/>
    <mergeCell ref="N577:N578"/>
    <mergeCell ref="B575:B576"/>
    <mergeCell ref="C575:C576"/>
    <mergeCell ref="D575:D576"/>
    <mergeCell ref="J575:J576"/>
    <mergeCell ref="M575:M576"/>
    <mergeCell ref="N575:N576"/>
    <mergeCell ref="O575:O576"/>
    <mergeCell ref="H573:H574"/>
    <mergeCell ref="I573:I574"/>
    <mergeCell ref="J573:J574"/>
    <mergeCell ref="N573:N574"/>
    <mergeCell ref="J583:M583"/>
    <mergeCell ref="B587:D587"/>
    <mergeCell ref="M587:M589"/>
    <mergeCell ref="N587:O587"/>
    <mergeCell ref="J588:J589"/>
    <mergeCell ref="N588:N589"/>
    <mergeCell ref="C562:C563"/>
    <mergeCell ref="D562:D563"/>
    <mergeCell ref="B560:B561"/>
    <mergeCell ref="C560:C561"/>
    <mergeCell ref="D560:D561"/>
    <mergeCell ref="H558:H559"/>
    <mergeCell ref="I558:I559"/>
    <mergeCell ref="J558:J559"/>
    <mergeCell ref="N558:N559"/>
    <mergeCell ref="K558:K559"/>
    <mergeCell ref="L558:L559"/>
    <mergeCell ref="M560:M567"/>
    <mergeCell ref="N560:N567"/>
    <mergeCell ref="B572:D572"/>
    <mergeCell ref="M572:M574"/>
    <mergeCell ref="N572:O572"/>
    <mergeCell ref="A573:A582"/>
    <mergeCell ref="C573:C574"/>
    <mergeCell ref="D573:D574"/>
    <mergeCell ref="E573:E574"/>
    <mergeCell ref="F573:F574"/>
    <mergeCell ref="G573:G574"/>
    <mergeCell ref="B566:B567"/>
    <mergeCell ref="C566:C567"/>
    <mergeCell ref="D566:D567"/>
    <mergeCell ref="B564:B565"/>
    <mergeCell ref="C564:C565"/>
    <mergeCell ref="D564:D565"/>
    <mergeCell ref="B577:B578"/>
    <mergeCell ref="C577:C578"/>
    <mergeCell ref="D577:D578"/>
    <mergeCell ref="J577:J578"/>
    <mergeCell ref="M545:M546"/>
    <mergeCell ref="N545:N546"/>
    <mergeCell ref="O545:O546"/>
    <mergeCell ref="H543:H544"/>
    <mergeCell ref="I543:I544"/>
    <mergeCell ref="J543:J544"/>
    <mergeCell ref="N543:N544"/>
    <mergeCell ref="J553:M553"/>
    <mergeCell ref="B557:D557"/>
    <mergeCell ref="M557:M559"/>
    <mergeCell ref="N557:O557"/>
    <mergeCell ref="A558:A567"/>
    <mergeCell ref="C558:C559"/>
    <mergeCell ref="D558:D559"/>
    <mergeCell ref="E558:E559"/>
    <mergeCell ref="F558:F559"/>
    <mergeCell ref="G558:G559"/>
    <mergeCell ref="O549:O550"/>
    <mergeCell ref="B551:B552"/>
    <mergeCell ref="C551:C552"/>
    <mergeCell ref="D551:D552"/>
    <mergeCell ref="J551:J552"/>
    <mergeCell ref="M551:M552"/>
    <mergeCell ref="N551:N552"/>
    <mergeCell ref="O551:O552"/>
    <mergeCell ref="B549:B550"/>
    <mergeCell ref="C549:C550"/>
    <mergeCell ref="D549:D550"/>
    <mergeCell ref="J549:J550"/>
    <mergeCell ref="M549:M550"/>
    <mergeCell ref="N549:N550"/>
    <mergeCell ref="B562:B563"/>
    <mergeCell ref="J538:M538"/>
    <mergeCell ref="B542:D542"/>
    <mergeCell ref="M542:M544"/>
    <mergeCell ref="N542:O542"/>
    <mergeCell ref="A543:A552"/>
    <mergeCell ref="C543:C544"/>
    <mergeCell ref="D543:D544"/>
    <mergeCell ref="E543:E544"/>
    <mergeCell ref="F543:F544"/>
    <mergeCell ref="G543:G544"/>
    <mergeCell ref="B536:B537"/>
    <mergeCell ref="C536:C537"/>
    <mergeCell ref="D536:D537"/>
    <mergeCell ref="J536:J537"/>
    <mergeCell ref="M536:M537"/>
    <mergeCell ref="N536:N537"/>
    <mergeCell ref="B534:B535"/>
    <mergeCell ref="C534:C535"/>
    <mergeCell ref="D534:D535"/>
    <mergeCell ref="J534:J535"/>
    <mergeCell ref="M534:M535"/>
    <mergeCell ref="N534:N535"/>
    <mergeCell ref="B547:B548"/>
    <mergeCell ref="C547:C548"/>
    <mergeCell ref="D547:D548"/>
    <mergeCell ref="J547:J548"/>
    <mergeCell ref="M547:M548"/>
    <mergeCell ref="N547:N548"/>
    <mergeCell ref="B545:B546"/>
    <mergeCell ref="C545:C546"/>
    <mergeCell ref="D545:D546"/>
    <mergeCell ref="J545:J546"/>
    <mergeCell ref="A528:A537"/>
    <mergeCell ref="C528:C529"/>
    <mergeCell ref="D528:D529"/>
    <mergeCell ref="E528:E529"/>
    <mergeCell ref="F528:F529"/>
    <mergeCell ref="G528:G529"/>
    <mergeCell ref="O519:O520"/>
    <mergeCell ref="B521:B522"/>
    <mergeCell ref="C521:C522"/>
    <mergeCell ref="D521:D522"/>
    <mergeCell ref="J521:J522"/>
    <mergeCell ref="M521:M522"/>
    <mergeCell ref="N521:N522"/>
    <mergeCell ref="O521:O522"/>
    <mergeCell ref="B519:B520"/>
    <mergeCell ref="C519:C520"/>
    <mergeCell ref="D519:D520"/>
    <mergeCell ref="J519:J520"/>
    <mergeCell ref="M519:M520"/>
    <mergeCell ref="N519:N520"/>
    <mergeCell ref="B532:B533"/>
    <mergeCell ref="C532:C533"/>
    <mergeCell ref="D532:D533"/>
    <mergeCell ref="J532:J533"/>
    <mergeCell ref="M532:M533"/>
    <mergeCell ref="N532:N533"/>
    <mergeCell ref="B530:B531"/>
    <mergeCell ref="C530:C531"/>
    <mergeCell ref="D530:D531"/>
    <mergeCell ref="J530:J531"/>
    <mergeCell ref="M530:M531"/>
    <mergeCell ref="N530:N531"/>
    <mergeCell ref="C517:C518"/>
    <mergeCell ref="D517:D518"/>
    <mergeCell ref="J517:J518"/>
    <mergeCell ref="M517:M518"/>
    <mergeCell ref="N517:N518"/>
    <mergeCell ref="B515:B516"/>
    <mergeCell ref="C515:C516"/>
    <mergeCell ref="D515:D516"/>
    <mergeCell ref="J515:J516"/>
    <mergeCell ref="M515:M516"/>
    <mergeCell ref="N515:N516"/>
    <mergeCell ref="H513:H514"/>
    <mergeCell ref="I513:I514"/>
    <mergeCell ref="J513:J514"/>
    <mergeCell ref="N513:N514"/>
    <mergeCell ref="J523:M523"/>
    <mergeCell ref="B527:D527"/>
    <mergeCell ref="M527:M529"/>
    <mergeCell ref="N527:O527"/>
    <mergeCell ref="H528:H529"/>
    <mergeCell ref="I528:I529"/>
    <mergeCell ref="J528:J529"/>
    <mergeCell ref="N528:N529"/>
    <mergeCell ref="M500:M501"/>
    <mergeCell ref="N500:N501"/>
    <mergeCell ref="O500:O501"/>
    <mergeCell ref="H498:H499"/>
    <mergeCell ref="I498:I499"/>
    <mergeCell ref="J498:J499"/>
    <mergeCell ref="N498:N499"/>
    <mergeCell ref="J508:M508"/>
    <mergeCell ref="B512:D512"/>
    <mergeCell ref="M512:M514"/>
    <mergeCell ref="N512:O512"/>
    <mergeCell ref="A513:A522"/>
    <mergeCell ref="C513:C514"/>
    <mergeCell ref="D513:D514"/>
    <mergeCell ref="E513:E514"/>
    <mergeCell ref="F513:F514"/>
    <mergeCell ref="G513:G514"/>
    <mergeCell ref="O504:O505"/>
    <mergeCell ref="B506:B507"/>
    <mergeCell ref="C506:C507"/>
    <mergeCell ref="D506:D507"/>
    <mergeCell ref="J506:J507"/>
    <mergeCell ref="M506:M507"/>
    <mergeCell ref="N506:N507"/>
    <mergeCell ref="O506:O507"/>
    <mergeCell ref="B504:B505"/>
    <mergeCell ref="C504:C505"/>
    <mergeCell ref="D504:D505"/>
    <mergeCell ref="J504:J505"/>
    <mergeCell ref="M504:M505"/>
    <mergeCell ref="N504:N505"/>
    <mergeCell ref="B517:B518"/>
    <mergeCell ref="J493:M493"/>
    <mergeCell ref="B497:D497"/>
    <mergeCell ref="M497:M499"/>
    <mergeCell ref="N497:O497"/>
    <mergeCell ref="A498:A507"/>
    <mergeCell ref="C498:C499"/>
    <mergeCell ref="D498:D499"/>
    <mergeCell ref="E498:E499"/>
    <mergeCell ref="F498:F499"/>
    <mergeCell ref="G498:G499"/>
    <mergeCell ref="B491:B492"/>
    <mergeCell ref="C491:C492"/>
    <mergeCell ref="D491:D492"/>
    <mergeCell ref="J491:J492"/>
    <mergeCell ref="M491:M492"/>
    <mergeCell ref="N491:N492"/>
    <mergeCell ref="B489:B490"/>
    <mergeCell ref="C489:C490"/>
    <mergeCell ref="D489:D490"/>
    <mergeCell ref="J489:J490"/>
    <mergeCell ref="M489:M490"/>
    <mergeCell ref="N489:N490"/>
    <mergeCell ref="B502:B503"/>
    <mergeCell ref="C502:C503"/>
    <mergeCell ref="D502:D503"/>
    <mergeCell ref="J502:J503"/>
    <mergeCell ref="M502:M503"/>
    <mergeCell ref="N502:N503"/>
    <mergeCell ref="B500:B501"/>
    <mergeCell ref="C500:C501"/>
    <mergeCell ref="D500:D501"/>
    <mergeCell ref="J500:J501"/>
    <mergeCell ref="B482:D482"/>
    <mergeCell ref="M482:M484"/>
    <mergeCell ref="N482:O482"/>
    <mergeCell ref="A483:A492"/>
    <mergeCell ref="C483:C484"/>
    <mergeCell ref="D483:D484"/>
    <mergeCell ref="E483:E484"/>
    <mergeCell ref="F483:F484"/>
    <mergeCell ref="G483:G484"/>
    <mergeCell ref="B476:B477"/>
    <mergeCell ref="C476:C477"/>
    <mergeCell ref="D476:D477"/>
    <mergeCell ref="B474:B475"/>
    <mergeCell ref="C474:C475"/>
    <mergeCell ref="D474:D475"/>
    <mergeCell ref="B487:B488"/>
    <mergeCell ref="C487:C488"/>
    <mergeCell ref="D487:D488"/>
    <mergeCell ref="J487:J488"/>
    <mergeCell ref="M487:M488"/>
    <mergeCell ref="N487:N488"/>
    <mergeCell ref="B485:B486"/>
    <mergeCell ref="C485:C486"/>
    <mergeCell ref="D485:D486"/>
    <mergeCell ref="J485:J486"/>
    <mergeCell ref="M485:M486"/>
    <mergeCell ref="N485:N486"/>
    <mergeCell ref="O485:O486"/>
    <mergeCell ref="H483:H484"/>
    <mergeCell ref="I483:I484"/>
    <mergeCell ref="J483:J484"/>
    <mergeCell ref="N483:N484"/>
    <mergeCell ref="B467:D467"/>
    <mergeCell ref="M467:M469"/>
    <mergeCell ref="N467:O467"/>
    <mergeCell ref="A468:A477"/>
    <mergeCell ref="C468:C469"/>
    <mergeCell ref="D468:D469"/>
    <mergeCell ref="E468:E469"/>
    <mergeCell ref="F468:F469"/>
    <mergeCell ref="G468:G469"/>
    <mergeCell ref="B461:B462"/>
    <mergeCell ref="C461:C462"/>
    <mergeCell ref="D461:D462"/>
    <mergeCell ref="B459:B460"/>
    <mergeCell ref="C459:C460"/>
    <mergeCell ref="D459:D460"/>
    <mergeCell ref="B472:B473"/>
    <mergeCell ref="C472:C473"/>
    <mergeCell ref="D472:D473"/>
    <mergeCell ref="B470:B471"/>
    <mergeCell ref="C470:C471"/>
    <mergeCell ref="D470:D471"/>
    <mergeCell ref="H468:H469"/>
    <mergeCell ref="I468:I469"/>
    <mergeCell ref="J468:J469"/>
    <mergeCell ref="N468:N469"/>
    <mergeCell ref="M470:M477"/>
    <mergeCell ref="N470:N477"/>
    <mergeCell ref="B452:D452"/>
    <mergeCell ref="M452:M454"/>
    <mergeCell ref="N452:O452"/>
    <mergeCell ref="A453:A462"/>
    <mergeCell ref="C453:C454"/>
    <mergeCell ref="D453:D454"/>
    <mergeCell ref="E453:E454"/>
    <mergeCell ref="F453:F454"/>
    <mergeCell ref="G453:G454"/>
    <mergeCell ref="B446:B447"/>
    <mergeCell ref="C446:C447"/>
    <mergeCell ref="D446:D447"/>
    <mergeCell ref="B444:B445"/>
    <mergeCell ref="C444:C445"/>
    <mergeCell ref="D444:D445"/>
    <mergeCell ref="B457:B458"/>
    <mergeCell ref="C457:C458"/>
    <mergeCell ref="D457:D458"/>
    <mergeCell ref="B455:B456"/>
    <mergeCell ref="C455:C456"/>
    <mergeCell ref="D455:D456"/>
    <mergeCell ref="H453:H454"/>
    <mergeCell ref="I453:I454"/>
    <mergeCell ref="J453:J454"/>
    <mergeCell ref="N453:N454"/>
    <mergeCell ref="M455:M462"/>
    <mergeCell ref="N455:N462"/>
    <mergeCell ref="K453:K454"/>
    <mergeCell ref="L453:L454"/>
    <mergeCell ref="B437:D437"/>
    <mergeCell ref="M437:M439"/>
    <mergeCell ref="N437:O437"/>
    <mergeCell ref="A438:A447"/>
    <mergeCell ref="C438:C439"/>
    <mergeCell ref="D438:D439"/>
    <mergeCell ref="E438:E439"/>
    <mergeCell ref="F438:F439"/>
    <mergeCell ref="G438:G439"/>
    <mergeCell ref="B431:B432"/>
    <mergeCell ref="C431:C432"/>
    <mergeCell ref="D431:D432"/>
    <mergeCell ref="B429:B430"/>
    <mergeCell ref="C429:C430"/>
    <mergeCell ref="D429:D430"/>
    <mergeCell ref="B442:B443"/>
    <mergeCell ref="C442:C443"/>
    <mergeCell ref="D442:D443"/>
    <mergeCell ref="B440:B441"/>
    <mergeCell ref="C440:C441"/>
    <mergeCell ref="D440:D441"/>
    <mergeCell ref="H438:H439"/>
    <mergeCell ref="I438:I439"/>
    <mergeCell ref="J438:J439"/>
    <mergeCell ref="N438:N439"/>
    <mergeCell ref="B422:D422"/>
    <mergeCell ref="M422:M424"/>
    <mergeCell ref="N422:O422"/>
    <mergeCell ref="A423:A432"/>
    <mergeCell ref="C423:C424"/>
    <mergeCell ref="D423:D424"/>
    <mergeCell ref="E423:E424"/>
    <mergeCell ref="F423:F424"/>
    <mergeCell ref="G423:G424"/>
    <mergeCell ref="B416:B417"/>
    <mergeCell ref="C416:C417"/>
    <mergeCell ref="D416:D417"/>
    <mergeCell ref="B414:B415"/>
    <mergeCell ref="C414:C415"/>
    <mergeCell ref="D414:D415"/>
    <mergeCell ref="B427:B428"/>
    <mergeCell ref="C427:C428"/>
    <mergeCell ref="D427:D428"/>
    <mergeCell ref="B425:B426"/>
    <mergeCell ref="C425:C426"/>
    <mergeCell ref="D425:D426"/>
    <mergeCell ref="H423:H424"/>
    <mergeCell ref="I423:I424"/>
    <mergeCell ref="J423:J424"/>
    <mergeCell ref="N423:N424"/>
    <mergeCell ref="B407:D407"/>
    <mergeCell ref="M407:M409"/>
    <mergeCell ref="N407:O407"/>
    <mergeCell ref="A408:A417"/>
    <mergeCell ref="C408:C409"/>
    <mergeCell ref="D408:D409"/>
    <mergeCell ref="E408:E409"/>
    <mergeCell ref="F408:F409"/>
    <mergeCell ref="G408:G409"/>
    <mergeCell ref="B401:B402"/>
    <mergeCell ref="C401:C402"/>
    <mergeCell ref="D401:D402"/>
    <mergeCell ref="B399:B400"/>
    <mergeCell ref="C399:C400"/>
    <mergeCell ref="D399:D400"/>
    <mergeCell ref="B412:B413"/>
    <mergeCell ref="C412:C413"/>
    <mergeCell ref="D412:D413"/>
    <mergeCell ref="B410:B411"/>
    <mergeCell ref="C410:C411"/>
    <mergeCell ref="D410:D411"/>
    <mergeCell ref="H408:H409"/>
    <mergeCell ref="I408:I409"/>
    <mergeCell ref="J408:J409"/>
    <mergeCell ref="N408:N409"/>
    <mergeCell ref="O408:O409"/>
    <mergeCell ref="B392:D392"/>
    <mergeCell ref="M392:M394"/>
    <mergeCell ref="N392:O392"/>
    <mergeCell ref="A393:A402"/>
    <mergeCell ref="C393:C394"/>
    <mergeCell ref="D393:D394"/>
    <mergeCell ref="E393:E394"/>
    <mergeCell ref="F393:F394"/>
    <mergeCell ref="G393:G394"/>
    <mergeCell ref="B386:B387"/>
    <mergeCell ref="C386:C387"/>
    <mergeCell ref="D386:D387"/>
    <mergeCell ref="B384:B385"/>
    <mergeCell ref="C384:C385"/>
    <mergeCell ref="D384:D385"/>
    <mergeCell ref="B397:B398"/>
    <mergeCell ref="C397:C398"/>
    <mergeCell ref="D397:D398"/>
    <mergeCell ref="B395:B396"/>
    <mergeCell ref="C395:C396"/>
    <mergeCell ref="D395:D396"/>
    <mergeCell ref="H393:H394"/>
    <mergeCell ref="I393:I394"/>
    <mergeCell ref="J393:J394"/>
    <mergeCell ref="N393:N394"/>
    <mergeCell ref="K393:K394"/>
    <mergeCell ref="L393:L394"/>
    <mergeCell ref="M395:M402"/>
    <mergeCell ref="N395:N402"/>
    <mergeCell ref="O395:O402"/>
    <mergeCell ref="B377:D377"/>
    <mergeCell ref="M377:M379"/>
    <mergeCell ref="N377:O377"/>
    <mergeCell ref="A378:A387"/>
    <mergeCell ref="C378:C379"/>
    <mergeCell ref="D378:D379"/>
    <mergeCell ref="E378:E379"/>
    <mergeCell ref="F378:F379"/>
    <mergeCell ref="G378:G379"/>
    <mergeCell ref="B371:B372"/>
    <mergeCell ref="C371:C372"/>
    <mergeCell ref="D371:D372"/>
    <mergeCell ref="B369:B370"/>
    <mergeCell ref="C369:C370"/>
    <mergeCell ref="D369:D370"/>
    <mergeCell ref="B382:B383"/>
    <mergeCell ref="C382:C383"/>
    <mergeCell ref="D382:D383"/>
    <mergeCell ref="B380:B381"/>
    <mergeCell ref="C380:C381"/>
    <mergeCell ref="D380:D381"/>
    <mergeCell ref="H378:H379"/>
    <mergeCell ref="I378:I379"/>
    <mergeCell ref="J378:J379"/>
    <mergeCell ref="N378:N379"/>
    <mergeCell ref="K378:K379"/>
    <mergeCell ref="L378:L379"/>
    <mergeCell ref="M380:M387"/>
    <mergeCell ref="N380:N387"/>
    <mergeCell ref="O380:O387"/>
    <mergeCell ref="B362:D362"/>
    <mergeCell ref="M362:M364"/>
    <mergeCell ref="N362:O362"/>
    <mergeCell ref="A363:A372"/>
    <mergeCell ref="C363:C364"/>
    <mergeCell ref="D363:D364"/>
    <mergeCell ref="E363:E364"/>
    <mergeCell ref="F363:F364"/>
    <mergeCell ref="G363:G364"/>
    <mergeCell ref="B356:B357"/>
    <mergeCell ref="C356:C357"/>
    <mergeCell ref="D356:D357"/>
    <mergeCell ref="B354:B355"/>
    <mergeCell ref="C354:C355"/>
    <mergeCell ref="D354:D355"/>
    <mergeCell ref="B367:B368"/>
    <mergeCell ref="C367:C368"/>
    <mergeCell ref="D367:D368"/>
    <mergeCell ref="B365:B366"/>
    <mergeCell ref="C365:C366"/>
    <mergeCell ref="D365:D366"/>
    <mergeCell ref="H363:H364"/>
    <mergeCell ref="I363:I364"/>
    <mergeCell ref="J363:J364"/>
    <mergeCell ref="N363:N364"/>
    <mergeCell ref="K363:K364"/>
    <mergeCell ref="L363:L364"/>
    <mergeCell ref="M365:M372"/>
    <mergeCell ref="N365:N372"/>
    <mergeCell ref="O365:O372"/>
    <mergeCell ref="B347:D347"/>
    <mergeCell ref="M347:M349"/>
    <mergeCell ref="N347:O347"/>
    <mergeCell ref="A348:A357"/>
    <mergeCell ref="C348:C349"/>
    <mergeCell ref="D348:D349"/>
    <mergeCell ref="E348:E349"/>
    <mergeCell ref="F348:F349"/>
    <mergeCell ref="G348:G349"/>
    <mergeCell ref="B341:B342"/>
    <mergeCell ref="C341:C342"/>
    <mergeCell ref="D341:D342"/>
    <mergeCell ref="B339:B340"/>
    <mergeCell ref="C339:C340"/>
    <mergeCell ref="D339:D340"/>
    <mergeCell ref="B352:B353"/>
    <mergeCell ref="C352:C353"/>
    <mergeCell ref="D352:D353"/>
    <mergeCell ref="B350:B351"/>
    <mergeCell ref="C350:C351"/>
    <mergeCell ref="D350:D351"/>
    <mergeCell ref="H348:H349"/>
    <mergeCell ref="I348:I349"/>
    <mergeCell ref="J348:J349"/>
    <mergeCell ref="N348:N349"/>
    <mergeCell ref="M350:M357"/>
    <mergeCell ref="N350:N357"/>
    <mergeCell ref="O350:O357"/>
    <mergeCell ref="K348:K349"/>
    <mergeCell ref="L348:L349"/>
    <mergeCell ref="O348:O349"/>
    <mergeCell ref="B332:D332"/>
    <mergeCell ref="M332:M334"/>
    <mergeCell ref="N332:O332"/>
    <mergeCell ref="A333:A342"/>
    <mergeCell ref="C333:C334"/>
    <mergeCell ref="D333:D334"/>
    <mergeCell ref="E333:E334"/>
    <mergeCell ref="F333:F334"/>
    <mergeCell ref="G333:G334"/>
    <mergeCell ref="B326:B327"/>
    <mergeCell ref="C326:C327"/>
    <mergeCell ref="D326:D327"/>
    <mergeCell ref="B324:B325"/>
    <mergeCell ref="C324:C325"/>
    <mergeCell ref="D324:D325"/>
    <mergeCell ref="B337:B338"/>
    <mergeCell ref="C337:C338"/>
    <mergeCell ref="D337:D338"/>
    <mergeCell ref="B335:B336"/>
    <mergeCell ref="C335:C336"/>
    <mergeCell ref="D335:D336"/>
    <mergeCell ref="H333:H334"/>
    <mergeCell ref="I333:I334"/>
    <mergeCell ref="J333:J334"/>
    <mergeCell ref="N333:N334"/>
    <mergeCell ref="N320:N327"/>
    <mergeCell ref="O320:O327"/>
    <mergeCell ref="K333:K334"/>
    <mergeCell ref="L333:L334"/>
    <mergeCell ref="M335:M342"/>
    <mergeCell ref="N335:N342"/>
    <mergeCell ref="O335:O342"/>
    <mergeCell ref="B317:D317"/>
    <mergeCell ref="M317:M319"/>
    <mergeCell ref="N317:O317"/>
    <mergeCell ref="K303:K304"/>
    <mergeCell ref="L303:L304"/>
    <mergeCell ref="M305:M312"/>
    <mergeCell ref="N305:N312"/>
    <mergeCell ref="A318:A327"/>
    <mergeCell ref="C318:C319"/>
    <mergeCell ref="D318:D319"/>
    <mergeCell ref="E318:E319"/>
    <mergeCell ref="F318:F319"/>
    <mergeCell ref="G318:G319"/>
    <mergeCell ref="B311:B312"/>
    <mergeCell ref="C311:C312"/>
    <mergeCell ref="D311:D312"/>
    <mergeCell ref="B309:B310"/>
    <mergeCell ref="C309:C310"/>
    <mergeCell ref="D309:D310"/>
    <mergeCell ref="B322:B323"/>
    <mergeCell ref="C322:C323"/>
    <mergeCell ref="D322:D323"/>
    <mergeCell ref="B320:B321"/>
    <mergeCell ref="C320:C321"/>
    <mergeCell ref="D320:D321"/>
    <mergeCell ref="H318:H319"/>
    <mergeCell ref="I318:I319"/>
    <mergeCell ref="J318:J319"/>
    <mergeCell ref="N318:N319"/>
    <mergeCell ref="K318:K319"/>
    <mergeCell ref="L318:L319"/>
    <mergeCell ref="M320:M327"/>
    <mergeCell ref="B302:D302"/>
    <mergeCell ref="M302:M304"/>
    <mergeCell ref="N302:O302"/>
    <mergeCell ref="A303:A312"/>
    <mergeCell ref="C303:C304"/>
    <mergeCell ref="D303:D304"/>
    <mergeCell ref="E303:E304"/>
    <mergeCell ref="F303:F304"/>
    <mergeCell ref="G303:G304"/>
    <mergeCell ref="B26:B27"/>
    <mergeCell ref="C26:C27"/>
    <mergeCell ref="D26:D27"/>
    <mergeCell ref="B24:B25"/>
    <mergeCell ref="C24:C25"/>
    <mergeCell ref="D24:D25"/>
    <mergeCell ref="B307:B308"/>
    <mergeCell ref="C307:C308"/>
    <mergeCell ref="D307:D308"/>
    <mergeCell ref="B305:B306"/>
    <mergeCell ref="C305:C306"/>
    <mergeCell ref="D305:D306"/>
    <mergeCell ref="H303:H304"/>
    <mergeCell ref="I303:I304"/>
    <mergeCell ref="J303:J304"/>
    <mergeCell ref="N303:N304"/>
    <mergeCell ref="O20:O27"/>
    <mergeCell ref="O305:O312"/>
    <mergeCell ref="N288:N289"/>
    <mergeCell ref="M287:M289"/>
    <mergeCell ref="H288:H289"/>
    <mergeCell ref="I288:I289"/>
    <mergeCell ref="J288:J289"/>
    <mergeCell ref="O290:O297"/>
    <mergeCell ref="M17:M19"/>
    <mergeCell ref="N17:O17"/>
    <mergeCell ref="A18:A27"/>
    <mergeCell ref="C18:C19"/>
    <mergeCell ref="D18:D19"/>
    <mergeCell ref="E18:E19"/>
    <mergeCell ref="F18:F19"/>
    <mergeCell ref="G18:G19"/>
    <mergeCell ref="B296:B297"/>
    <mergeCell ref="C296:C297"/>
    <mergeCell ref="D296:D297"/>
    <mergeCell ref="B294:B295"/>
    <mergeCell ref="C294:C295"/>
    <mergeCell ref="D294:D295"/>
    <mergeCell ref="B22:B23"/>
    <mergeCell ref="C22:C23"/>
    <mergeCell ref="D22:D23"/>
    <mergeCell ref="B20:B21"/>
    <mergeCell ref="C20:C21"/>
    <mergeCell ref="D20:D21"/>
    <mergeCell ref="H18:H19"/>
    <mergeCell ref="I18:I19"/>
    <mergeCell ref="J18:J19"/>
    <mergeCell ref="N18:N19"/>
    <mergeCell ref="K18:K19"/>
    <mergeCell ref="L18:L19"/>
    <mergeCell ref="B287:D287"/>
    <mergeCell ref="M20:M27"/>
    <mergeCell ref="A288:A297"/>
    <mergeCell ref="C288:C289"/>
    <mergeCell ref="D288:D289"/>
    <mergeCell ref="E288:E289"/>
    <mergeCell ref="F288:F289"/>
    <mergeCell ref="G288:G289"/>
    <mergeCell ref="B281:B282"/>
    <mergeCell ref="C281:C282"/>
    <mergeCell ref="D281:D282"/>
    <mergeCell ref="B279:B280"/>
    <mergeCell ref="C279:C280"/>
    <mergeCell ref="D279:D280"/>
    <mergeCell ref="B292:B293"/>
    <mergeCell ref="C292:C293"/>
    <mergeCell ref="D292:D293"/>
    <mergeCell ref="B290:B291"/>
    <mergeCell ref="C290:C291"/>
    <mergeCell ref="D290:D291"/>
    <mergeCell ref="B272:D272"/>
    <mergeCell ref="M272:M274"/>
    <mergeCell ref="N272:O272"/>
    <mergeCell ref="A273:A282"/>
    <mergeCell ref="C273:C274"/>
    <mergeCell ref="D273:D274"/>
    <mergeCell ref="E273:E274"/>
    <mergeCell ref="F273:F274"/>
    <mergeCell ref="G273:G274"/>
    <mergeCell ref="B266:B267"/>
    <mergeCell ref="C266:C267"/>
    <mergeCell ref="D266:D267"/>
    <mergeCell ref="B264:B265"/>
    <mergeCell ref="C264:C265"/>
    <mergeCell ref="D264:D265"/>
    <mergeCell ref="B277:B278"/>
    <mergeCell ref="C277:C278"/>
    <mergeCell ref="D277:D278"/>
    <mergeCell ref="O273:O274"/>
    <mergeCell ref="B275:B276"/>
    <mergeCell ref="C275:C276"/>
    <mergeCell ref="D275:D276"/>
    <mergeCell ref="H273:H274"/>
    <mergeCell ref="I273:I274"/>
    <mergeCell ref="J273:J274"/>
    <mergeCell ref="N273:N274"/>
    <mergeCell ref="K273:K274"/>
    <mergeCell ref="L273:L274"/>
    <mergeCell ref="M275:M282"/>
    <mergeCell ref="N275:N282"/>
    <mergeCell ref="B257:D257"/>
    <mergeCell ref="M257:M259"/>
    <mergeCell ref="N257:O257"/>
    <mergeCell ref="A258:A267"/>
    <mergeCell ref="C258:C259"/>
    <mergeCell ref="D258:D259"/>
    <mergeCell ref="E258:E259"/>
    <mergeCell ref="F258:F259"/>
    <mergeCell ref="G258:G259"/>
    <mergeCell ref="B251:B252"/>
    <mergeCell ref="C251:C252"/>
    <mergeCell ref="D251:D252"/>
    <mergeCell ref="B249:B250"/>
    <mergeCell ref="C249:C250"/>
    <mergeCell ref="D249:D250"/>
    <mergeCell ref="B262:B263"/>
    <mergeCell ref="C262:C263"/>
    <mergeCell ref="D262:D263"/>
    <mergeCell ref="B260:B261"/>
    <mergeCell ref="C260:C261"/>
    <mergeCell ref="D260:D261"/>
    <mergeCell ref="H258:H259"/>
    <mergeCell ref="I258:I259"/>
    <mergeCell ref="J258:J259"/>
    <mergeCell ref="N258:N259"/>
    <mergeCell ref="M245:M252"/>
    <mergeCell ref="N245:N252"/>
    <mergeCell ref="K258:K259"/>
    <mergeCell ref="L258:L259"/>
    <mergeCell ref="M260:M267"/>
    <mergeCell ref="O260:O267"/>
    <mergeCell ref="B242:D242"/>
    <mergeCell ref="M242:M244"/>
    <mergeCell ref="N242:O242"/>
    <mergeCell ref="K228:K229"/>
    <mergeCell ref="L228:L229"/>
    <mergeCell ref="M230:M237"/>
    <mergeCell ref="N230:N237"/>
    <mergeCell ref="K243:K244"/>
    <mergeCell ref="L243:L244"/>
    <mergeCell ref="A243:A252"/>
    <mergeCell ref="C243:C244"/>
    <mergeCell ref="D243:D244"/>
    <mergeCell ref="E243:E244"/>
    <mergeCell ref="F243:F244"/>
    <mergeCell ref="G243:G244"/>
    <mergeCell ref="B236:B237"/>
    <mergeCell ref="C236:C237"/>
    <mergeCell ref="D236:D237"/>
    <mergeCell ref="B234:B235"/>
    <mergeCell ref="C234:C235"/>
    <mergeCell ref="D234:D235"/>
    <mergeCell ref="B247:B248"/>
    <mergeCell ref="C247:C248"/>
    <mergeCell ref="D247:D248"/>
    <mergeCell ref="B245:B246"/>
    <mergeCell ref="C245:C246"/>
    <mergeCell ref="D245:D246"/>
    <mergeCell ref="H243:H244"/>
    <mergeCell ref="I243:I244"/>
    <mergeCell ref="J243:J244"/>
    <mergeCell ref="O245:O252"/>
    <mergeCell ref="B227:D227"/>
    <mergeCell ref="M227:M229"/>
    <mergeCell ref="N227:O227"/>
    <mergeCell ref="A228:A237"/>
    <mergeCell ref="C228:C229"/>
    <mergeCell ref="D228:D229"/>
    <mergeCell ref="E228:E229"/>
    <mergeCell ref="F228:F229"/>
    <mergeCell ref="G228:G229"/>
    <mergeCell ref="B221:B222"/>
    <mergeCell ref="C221:C222"/>
    <mergeCell ref="D221:D222"/>
    <mergeCell ref="B219:B220"/>
    <mergeCell ref="C219:C220"/>
    <mergeCell ref="D219:D220"/>
    <mergeCell ref="B232:B233"/>
    <mergeCell ref="C232:C233"/>
    <mergeCell ref="D232:D233"/>
    <mergeCell ref="B230:B231"/>
    <mergeCell ref="C230:C231"/>
    <mergeCell ref="D230:D231"/>
    <mergeCell ref="H228:H229"/>
    <mergeCell ref="I228:I229"/>
    <mergeCell ref="J228:J229"/>
    <mergeCell ref="N228:N229"/>
    <mergeCell ref="O230:O237"/>
    <mergeCell ref="B212:D212"/>
    <mergeCell ref="M212:M214"/>
    <mergeCell ref="N212:O212"/>
    <mergeCell ref="A213:A222"/>
    <mergeCell ref="C213:C214"/>
    <mergeCell ref="D213:D214"/>
    <mergeCell ref="E213:E214"/>
    <mergeCell ref="F213:F214"/>
    <mergeCell ref="G213:G214"/>
    <mergeCell ref="B206:B207"/>
    <mergeCell ref="C206:C207"/>
    <mergeCell ref="D206:D207"/>
    <mergeCell ref="B204:B205"/>
    <mergeCell ref="C204:C205"/>
    <mergeCell ref="D204:D205"/>
    <mergeCell ref="B217:B218"/>
    <mergeCell ref="C217:C218"/>
    <mergeCell ref="D217:D218"/>
    <mergeCell ref="B215:B216"/>
    <mergeCell ref="C215:C216"/>
    <mergeCell ref="D215:D216"/>
    <mergeCell ref="H213:H214"/>
    <mergeCell ref="I213:I214"/>
    <mergeCell ref="J213:J214"/>
    <mergeCell ref="N213:N214"/>
    <mergeCell ref="M200:M207"/>
    <mergeCell ref="N200:N207"/>
    <mergeCell ref="K213:K214"/>
    <mergeCell ref="L213:L214"/>
    <mergeCell ref="M215:M222"/>
    <mergeCell ref="O213:O214"/>
    <mergeCell ref="O215:O222"/>
    <mergeCell ref="B197:D197"/>
    <mergeCell ref="M197:M199"/>
    <mergeCell ref="N197:O197"/>
    <mergeCell ref="K183:K184"/>
    <mergeCell ref="L183:L184"/>
    <mergeCell ref="M185:M192"/>
    <mergeCell ref="N185:N192"/>
    <mergeCell ref="K198:K199"/>
    <mergeCell ref="L198:L199"/>
    <mergeCell ref="A198:A207"/>
    <mergeCell ref="C198:C199"/>
    <mergeCell ref="D198:D199"/>
    <mergeCell ref="E198:E199"/>
    <mergeCell ref="F198:F199"/>
    <mergeCell ref="G198:G199"/>
    <mergeCell ref="B191:B192"/>
    <mergeCell ref="C191:C192"/>
    <mergeCell ref="D191:D192"/>
    <mergeCell ref="B189:B190"/>
    <mergeCell ref="C189:C190"/>
    <mergeCell ref="D189:D190"/>
    <mergeCell ref="B202:B203"/>
    <mergeCell ref="C202:C203"/>
    <mergeCell ref="D202:D203"/>
    <mergeCell ref="B200:B201"/>
    <mergeCell ref="C200:C201"/>
    <mergeCell ref="D200:D201"/>
    <mergeCell ref="H198:H199"/>
    <mergeCell ref="I198:I199"/>
    <mergeCell ref="J198:J199"/>
    <mergeCell ref="O198:O199"/>
    <mergeCell ref="O200:O207"/>
    <mergeCell ref="B182:D182"/>
    <mergeCell ref="M182:M184"/>
    <mergeCell ref="N182:O182"/>
    <mergeCell ref="A183:A192"/>
    <mergeCell ref="C183:C184"/>
    <mergeCell ref="D183:D184"/>
    <mergeCell ref="E183:E184"/>
    <mergeCell ref="F183:F184"/>
    <mergeCell ref="G183:G184"/>
    <mergeCell ref="B176:B177"/>
    <mergeCell ref="C176:C177"/>
    <mergeCell ref="D176:D177"/>
    <mergeCell ref="B174:B175"/>
    <mergeCell ref="C174:C175"/>
    <mergeCell ref="D174:D175"/>
    <mergeCell ref="B187:B188"/>
    <mergeCell ref="C187:C188"/>
    <mergeCell ref="D187:D188"/>
    <mergeCell ref="O183:O184"/>
    <mergeCell ref="B185:B186"/>
    <mergeCell ref="C185:C186"/>
    <mergeCell ref="D185:D186"/>
    <mergeCell ref="H183:H184"/>
    <mergeCell ref="I183:I184"/>
    <mergeCell ref="J183:J184"/>
    <mergeCell ref="N183:N184"/>
    <mergeCell ref="O170:O177"/>
    <mergeCell ref="O185:O192"/>
    <mergeCell ref="N170:N177"/>
    <mergeCell ref="B167:D167"/>
    <mergeCell ref="M167:M169"/>
    <mergeCell ref="N167:O167"/>
    <mergeCell ref="A168:A177"/>
    <mergeCell ref="C168:C169"/>
    <mergeCell ref="D168:D169"/>
    <mergeCell ref="E168:E169"/>
    <mergeCell ref="F168:F169"/>
    <mergeCell ref="G168:G169"/>
    <mergeCell ref="B161:B162"/>
    <mergeCell ref="C161:C162"/>
    <mergeCell ref="D161:D162"/>
    <mergeCell ref="B159:B160"/>
    <mergeCell ref="C159:C160"/>
    <mergeCell ref="D159:D160"/>
    <mergeCell ref="B172:B173"/>
    <mergeCell ref="C172:C173"/>
    <mergeCell ref="D172:D173"/>
    <mergeCell ref="B170:B171"/>
    <mergeCell ref="C170:C171"/>
    <mergeCell ref="D170:D171"/>
    <mergeCell ref="H168:H169"/>
    <mergeCell ref="I168:I169"/>
    <mergeCell ref="J168:J169"/>
    <mergeCell ref="N168:N169"/>
    <mergeCell ref="M155:M162"/>
    <mergeCell ref="N155:N162"/>
    <mergeCell ref="K168:K169"/>
    <mergeCell ref="L168:L169"/>
    <mergeCell ref="M170:M177"/>
    <mergeCell ref="B110:B111"/>
    <mergeCell ref="C110:C111"/>
    <mergeCell ref="B152:D152"/>
    <mergeCell ref="M152:M154"/>
    <mergeCell ref="N152:O152"/>
    <mergeCell ref="K138:K139"/>
    <mergeCell ref="L138:L139"/>
    <mergeCell ref="M140:M147"/>
    <mergeCell ref="N140:N147"/>
    <mergeCell ref="K153:K154"/>
    <mergeCell ref="L153:L154"/>
    <mergeCell ref="A153:A162"/>
    <mergeCell ref="C153:C154"/>
    <mergeCell ref="D153:D154"/>
    <mergeCell ref="E153:E154"/>
    <mergeCell ref="F153:F154"/>
    <mergeCell ref="G153:G154"/>
    <mergeCell ref="B146:B147"/>
    <mergeCell ref="C146:C147"/>
    <mergeCell ref="D146:D147"/>
    <mergeCell ref="B144:B145"/>
    <mergeCell ref="C144:C145"/>
    <mergeCell ref="D144:D145"/>
    <mergeCell ref="B157:B158"/>
    <mergeCell ref="C157:C158"/>
    <mergeCell ref="D157:D158"/>
    <mergeCell ref="B155:B156"/>
    <mergeCell ref="C155:C156"/>
    <mergeCell ref="D155:D156"/>
    <mergeCell ref="H153:H154"/>
    <mergeCell ref="I153:I154"/>
    <mergeCell ref="J153:J154"/>
    <mergeCell ref="K123:K124"/>
    <mergeCell ref="L123:L124"/>
    <mergeCell ref="M125:M132"/>
    <mergeCell ref="N125:N132"/>
    <mergeCell ref="B137:D137"/>
    <mergeCell ref="M137:M139"/>
    <mergeCell ref="N137:O137"/>
    <mergeCell ref="H138:H139"/>
    <mergeCell ref="I138:I139"/>
    <mergeCell ref="J138:J139"/>
    <mergeCell ref="N138:N139"/>
    <mergeCell ref="A138:A147"/>
    <mergeCell ref="C138:C139"/>
    <mergeCell ref="D138:D139"/>
    <mergeCell ref="E138:E139"/>
    <mergeCell ref="F138:F139"/>
    <mergeCell ref="G138:G139"/>
    <mergeCell ref="B131:B132"/>
    <mergeCell ref="C131:C132"/>
    <mergeCell ref="D131:D132"/>
    <mergeCell ref="B129:B130"/>
    <mergeCell ref="C129:C130"/>
    <mergeCell ref="D129:D130"/>
    <mergeCell ref="B142:B143"/>
    <mergeCell ref="C142:C143"/>
    <mergeCell ref="D142:D143"/>
    <mergeCell ref="B140:B141"/>
    <mergeCell ref="C140:C141"/>
    <mergeCell ref="D140:D141"/>
    <mergeCell ref="D110:D111"/>
    <mergeCell ref="H108:H109"/>
    <mergeCell ref="I108:I109"/>
    <mergeCell ref="J108:J109"/>
    <mergeCell ref="N108:N109"/>
    <mergeCell ref="B122:D122"/>
    <mergeCell ref="M122:M124"/>
    <mergeCell ref="N122:O122"/>
    <mergeCell ref="A123:A132"/>
    <mergeCell ref="C123:C124"/>
    <mergeCell ref="D123:D124"/>
    <mergeCell ref="E123:E124"/>
    <mergeCell ref="F123:F124"/>
    <mergeCell ref="G123:G124"/>
    <mergeCell ref="B116:B117"/>
    <mergeCell ref="C116:C117"/>
    <mergeCell ref="D116:D117"/>
    <mergeCell ref="B114:B115"/>
    <mergeCell ref="C114:C115"/>
    <mergeCell ref="D114:D115"/>
    <mergeCell ref="B127:B128"/>
    <mergeCell ref="C127:C128"/>
    <mergeCell ref="D127:D128"/>
    <mergeCell ref="B125:B126"/>
    <mergeCell ref="C125:C126"/>
    <mergeCell ref="D125:D126"/>
    <mergeCell ref="H123:H124"/>
    <mergeCell ref="I123:I124"/>
    <mergeCell ref="J123:J124"/>
    <mergeCell ref="N123:N124"/>
    <mergeCell ref="M110:M117"/>
    <mergeCell ref="N110:N117"/>
    <mergeCell ref="H93:H94"/>
    <mergeCell ref="I93:I94"/>
    <mergeCell ref="J93:J94"/>
    <mergeCell ref="N93:N94"/>
    <mergeCell ref="A78:A87"/>
    <mergeCell ref="C78:C79"/>
    <mergeCell ref="D78:D79"/>
    <mergeCell ref="E78:E79"/>
    <mergeCell ref="B107:D107"/>
    <mergeCell ref="M107:M109"/>
    <mergeCell ref="N107:O107"/>
    <mergeCell ref="K93:K94"/>
    <mergeCell ref="L93:L94"/>
    <mergeCell ref="M95:M102"/>
    <mergeCell ref="N95:N102"/>
    <mergeCell ref="K108:K109"/>
    <mergeCell ref="L108:L109"/>
    <mergeCell ref="A108:A117"/>
    <mergeCell ref="C108:C109"/>
    <mergeCell ref="D108:D109"/>
    <mergeCell ref="E108:E109"/>
    <mergeCell ref="F108:F109"/>
    <mergeCell ref="G108:G109"/>
    <mergeCell ref="B101:B102"/>
    <mergeCell ref="C101:C102"/>
    <mergeCell ref="D101:D102"/>
    <mergeCell ref="B99:B100"/>
    <mergeCell ref="C99:C100"/>
    <mergeCell ref="D99:D100"/>
    <mergeCell ref="B112:B113"/>
    <mergeCell ref="C112:C113"/>
    <mergeCell ref="D112:D113"/>
    <mergeCell ref="B82:B83"/>
    <mergeCell ref="C82:C83"/>
    <mergeCell ref="D82:D83"/>
    <mergeCell ref="B80:B81"/>
    <mergeCell ref="C80:C81"/>
    <mergeCell ref="D80:D81"/>
    <mergeCell ref="H78:H79"/>
    <mergeCell ref="I78:I79"/>
    <mergeCell ref="J78:J79"/>
    <mergeCell ref="N78:N79"/>
    <mergeCell ref="B92:D92"/>
    <mergeCell ref="M92:M94"/>
    <mergeCell ref="N92:O92"/>
    <mergeCell ref="A93:A102"/>
    <mergeCell ref="C93:C94"/>
    <mergeCell ref="D93:D94"/>
    <mergeCell ref="E93:E94"/>
    <mergeCell ref="F93:F94"/>
    <mergeCell ref="G93:G94"/>
    <mergeCell ref="B86:B87"/>
    <mergeCell ref="C86:C87"/>
    <mergeCell ref="D86:D87"/>
    <mergeCell ref="B84:B85"/>
    <mergeCell ref="C84:C85"/>
    <mergeCell ref="D84:D85"/>
    <mergeCell ref="B97:B98"/>
    <mergeCell ref="C97:C98"/>
    <mergeCell ref="D97:D98"/>
    <mergeCell ref="O93:O94"/>
    <mergeCell ref="B95:B96"/>
    <mergeCell ref="C95:C96"/>
    <mergeCell ref="D95:D96"/>
    <mergeCell ref="H63:H64"/>
    <mergeCell ref="I63:I64"/>
    <mergeCell ref="J63:J64"/>
    <mergeCell ref="K63:K64"/>
    <mergeCell ref="B77:D77"/>
    <mergeCell ref="M77:M79"/>
    <mergeCell ref="N77:O77"/>
    <mergeCell ref="K78:K79"/>
    <mergeCell ref="L78:L79"/>
    <mergeCell ref="M62:M64"/>
    <mergeCell ref="N62:O62"/>
    <mergeCell ref="O78:O79"/>
    <mergeCell ref="O63:O64"/>
    <mergeCell ref="F78:F79"/>
    <mergeCell ref="G78:G79"/>
    <mergeCell ref="B71:B72"/>
    <mergeCell ref="C71:C72"/>
    <mergeCell ref="D71:D72"/>
    <mergeCell ref="B69:B70"/>
    <mergeCell ref="C69:C70"/>
    <mergeCell ref="D69:D70"/>
    <mergeCell ref="L63:L64"/>
    <mergeCell ref="M65:M72"/>
    <mergeCell ref="N65:N72"/>
    <mergeCell ref="O65:O72"/>
    <mergeCell ref="N63:N64"/>
    <mergeCell ref="A63:A72"/>
    <mergeCell ref="C63:C64"/>
    <mergeCell ref="D63:D64"/>
    <mergeCell ref="E63:E64"/>
    <mergeCell ref="F63:F64"/>
    <mergeCell ref="G63:G64"/>
    <mergeCell ref="B56:B57"/>
    <mergeCell ref="C56:C57"/>
    <mergeCell ref="D56:D57"/>
    <mergeCell ref="B54:B55"/>
    <mergeCell ref="C54:C55"/>
    <mergeCell ref="D54:D55"/>
    <mergeCell ref="B67:B68"/>
    <mergeCell ref="C67:C68"/>
    <mergeCell ref="D67:D68"/>
    <mergeCell ref="A48:A57"/>
    <mergeCell ref="C48:C49"/>
    <mergeCell ref="D48:D49"/>
    <mergeCell ref="E48:E49"/>
    <mergeCell ref="F48:F49"/>
    <mergeCell ref="G48:G49"/>
    <mergeCell ref="B65:B66"/>
    <mergeCell ref="C65:C66"/>
    <mergeCell ref="D65:D66"/>
    <mergeCell ref="B41:B42"/>
    <mergeCell ref="C41:C42"/>
    <mergeCell ref="D41:D42"/>
    <mergeCell ref="B39:B40"/>
    <mergeCell ref="C39:C40"/>
    <mergeCell ref="D39:D40"/>
    <mergeCell ref="B52:B53"/>
    <mergeCell ref="C52:C53"/>
    <mergeCell ref="D52:D53"/>
    <mergeCell ref="B50:B51"/>
    <mergeCell ref="C50:C51"/>
    <mergeCell ref="D50:D51"/>
    <mergeCell ref="A3:A12"/>
    <mergeCell ref="B32:D32"/>
    <mergeCell ref="M32:M34"/>
    <mergeCell ref="N32:O32"/>
    <mergeCell ref="A33:A42"/>
    <mergeCell ref="C33:C34"/>
    <mergeCell ref="D33:D34"/>
    <mergeCell ref="E33:E34"/>
    <mergeCell ref="F33:F34"/>
    <mergeCell ref="G33:G34"/>
    <mergeCell ref="J33:J34"/>
    <mergeCell ref="N33:N34"/>
    <mergeCell ref="K33:K34"/>
    <mergeCell ref="J3:J4"/>
    <mergeCell ref="N3:N4"/>
    <mergeCell ref="M2:M4"/>
    <mergeCell ref="N2:O2"/>
    <mergeCell ref="L48:L49"/>
    <mergeCell ref="K48:K49"/>
    <mergeCell ref="N20:N27"/>
    <mergeCell ref="D11:D12"/>
    <mergeCell ref="C9:C10"/>
    <mergeCell ref="D9:D10"/>
    <mergeCell ref="B37:B38"/>
    <mergeCell ref="C37:C38"/>
    <mergeCell ref="D37:D38"/>
    <mergeCell ref="B35:B36"/>
    <mergeCell ref="C35:C36"/>
    <mergeCell ref="D35:D36"/>
    <mergeCell ref="H33:H34"/>
    <mergeCell ref="I33:I34"/>
    <mergeCell ref="B5:B6"/>
    <mergeCell ref="C3:C4"/>
    <mergeCell ref="D3:D4"/>
    <mergeCell ref="B2:D2"/>
    <mergeCell ref="E3:E4"/>
    <mergeCell ref="F3:F4"/>
    <mergeCell ref="G3:G4"/>
    <mergeCell ref="H3:H4"/>
    <mergeCell ref="I3:I4"/>
    <mergeCell ref="B17:D17"/>
    <mergeCell ref="K3:K4"/>
    <mergeCell ref="L3:L4"/>
    <mergeCell ref="O579:O580"/>
    <mergeCell ref="O577:O578"/>
    <mergeCell ref="O573:O574"/>
    <mergeCell ref="O558:O559"/>
    <mergeCell ref="O547:O548"/>
    <mergeCell ref="O543:O544"/>
    <mergeCell ref="O536:O537"/>
    <mergeCell ref="O534:O535"/>
    <mergeCell ref="O532:O533"/>
    <mergeCell ref="O528:O529"/>
    <mergeCell ref="O517:O518"/>
    <mergeCell ref="O515:O516"/>
    <mergeCell ref="B7:B8"/>
    <mergeCell ref="B9:B10"/>
    <mergeCell ref="C5:C6"/>
    <mergeCell ref="D5:D6"/>
    <mergeCell ref="C7:C8"/>
    <mergeCell ref="D7:D8"/>
    <mergeCell ref="L33:L34"/>
    <mergeCell ref="B47:D47"/>
    <mergeCell ref="M47:M49"/>
    <mergeCell ref="N47:O47"/>
    <mergeCell ref="H48:H49"/>
    <mergeCell ref="I48:I49"/>
    <mergeCell ref="J48:J49"/>
    <mergeCell ref="N48:N49"/>
    <mergeCell ref="B62:D62"/>
    <mergeCell ref="O498:O499"/>
    <mergeCell ref="B11:B12"/>
    <mergeCell ref="C11:C12"/>
    <mergeCell ref="O491:O492"/>
    <mergeCell ref="O489:O490"/>
    <mergeCell ref="O487:O488"/>
    <mergeCell ref="O483:O484"/>
    <mergeCell ref="O468:O469"/>
    <mergeCell ref="O453:O454"/>
    <mergeCell ref="O438:O439"/>
    <mergeCell ref="O423:O424"/>
    <mergeCell ref="O455:O462"/>
    <mergeCell ref="O652:O653"/>
    <mergeCell ref="O650:O651"/>
    <mergeCell ref="O648:O649"/>
    <mergeCell ref="O637:O638"/>
    <mergeCell ref="O633:O634"/>
    <mergeCell ref="O626:O627"/>
    <mergeCell ref="O624:O625"/>
    <mergeCell ref="O622:O623"/>
    <mergeCell ref="O618:O619"/>
    <mergeCell ref="O607:O608"/>
    <mergeCell ref="O605:O606"/>
    <mergeCell ref="O603:O604"/>
    <mergeCell ref="O592:O593"/>
    <mergeCell ref="O588:O589"/>
    <mergeCell ref="O581:O582"/>
    <mergeCell ref="O513:O514"/>
    <mergeCell ref="O502:O503"/>
    <mergeCell ref="O560:O567"/>
    <mergeCell ref="O530:O531"/>
    <mergeCell ref="O590:O591"/>
    <mergeCell ref="O470:O477"/>
    <mergeCell ref="O18:O19"/>
    <mergeCell ref="O288:O289"/>
    <mergeCell ref="O275:O282"/>
    <mergeCell ref="N153:N154"/>
    <mergeCell ref="O258:O259"/>
    <mergeCell ref="O243:O244"/>
    <mergeCell ref="O48:O49"/>
    <mergeCell ref="O33:O34"/>
    <mergeCell ref="O3:O4"/>
    <mergeCell ref="M5:M12"/>
    <mergeCell ref="N5:N12"/>
    <mergeCell ref="O5:O12"/>
    <mergeCell ref="M35:M42"/>
    <mergeCell ref="N35:N42"/>
    <mergeCell ref="O35:O42"/>
    <mergeCell ref="M50:M57"/>
    <mergeCell ref="N50:N57"/>
    <mergeCell ref="O50:O57"/>
    <mergeCell ref="M80:M87"/>
    <mergeCell ref="N80:N87"/>
    <mergeCell ref="O80:O87"/>
    <mergeCell ref="O168:O169"/>
    <mergeCell ref="O153:O154"/>
    <mergeCell ref="O138:O139"/>
    <mergeCell ref="O123:O124"/>
    <mergeCell ref="O108:O109"/>
    <mergeCell ref="O95:O102"/>
    <mergeCell ref="O110:O117"/>
    <mergeCell ref="O125:O132"/>
    <mergeCell ref="O140:O147"/>
    <mergeCell ref="O155:O162"/>
    <mergeCell ref="O228:O229"/>
    <mergeCell ref="O333:O334"/>
    <mergeCell ref="O318:O319"/>
    <mergeCell ref="O303:O304"/>
    <mergeCell ref="N198:N199"/>
    <mergeCell ref="N215:N222"/>
    <mergeCell ref="N243:N244"/>
    <mergeCell ref="N260:N267"/>
    <mergeCell ref="N287:O287"/>
    <mergeCell ref="K288:K289"/>
    <mergeCell ref="L288:L289"/>
    <mergeCell ref="M290:M297"/>
    <mergeCell ref="N290:N297"/>
    <mergeCell ref="O393:O394"/>
    <mergeCell ref="O378:O379"/>
    <mergeCell ref="O363:O364"/>
    <mergeCell ref="K468:K469"/>
    <mergeCell ref="L468:L469"/>
    <mergeCell ref="K408:K409"/>
    <mergeCell ref="L408:L409"/>
    <mergeCell ref="M410:M417"/>
    <mergeCell ref="N410:N417"/>
    <mergeCell ref="O410:O417"/>
    <mergeCell ref="K423:K424"/>
    <mergeCell ref="L423:L424"/>
    <mergeCell ref="M425:M432"/>
    <mergeCell ref="N425:N432"/>
    <mergeCell ref="O425:O432"/>
    <mergeCell ref="K438:K439"/>
    <mergeCell ref="L438:L439"/>
    <mergeCell ref="M440:M447"/>
    <mergeCell ref="N440:N447"/>
    <mergeCell ref="O440:O447"/>
  </mergeCells>
  <dataValidations count="3">
    <dataValidation type="list" allowBlank="1" showInputMessage="1" showErrorMessage="1" sqref="H8 H117 H475 H473 H471 H462 H460 H458 H456 H447 H445 H443 H441 H432 H430 H428 H426 H417 H415 H413 H411 H402 H400 H398 H396 H387 H385 H383 H381 H372 H370 H368 H366 H357 H355 H353 H351 H342 H340 H338 H336 H327 H325 H323 H321 H312 H310 H308 H306 H567 H565 H563 H561 H297 H295 H293 H291 H27 H25 H23 H21 H207 H85 H83 H81 H282 H280 H278 H276 H267 H265 H263 H261 H237 H250 H248 H246 H477 H235 H233 H231 H222 H220 H218 H216 H87 H205 H203 H201 H192 H190 H188 H186 H177 H175 H173 H171 H162 H160 H158 H156 H147 H145 H143 H141 H132 H130 H128 H126 H42 H115 H113 H111 H102 H100 H98 H96 H72 H70 H68 H66 H57 H55 H53 H51 H252 H40 H38 H36 H12 H10">
      <formula1>$B$1:$B$2</formula1>
    </dataValidation>
    <dataValidation type="list" allowBlank="1" showInputMessage="1" showErrorMessage="1" sqref="I8 I117 I475 I473 I471 I462 I460 I458 I456 I447 I445 I443 I441 I432 I430 I428 I426 I417 I415 I413 I411 I402 I400 I398 I396 I387 I385 I383 I381 I372 I370 I368 I366 I357 I355 I353 I351 I342 I340 I338 I336 I327 I325 I323 I321 I312 I310 I308 I306 I567 I565 I563 I561 I297 I295 I293 I291 I27 I25 I23 I21 I207 I85 I83 I81 I282 I280 I278 I276 I267 I265 I263 I261 I237 I250 I248 I246 I477 I235 I233 I231 I222 I220 I218 I216 I87 I205 I203 I201 I192 I190 I188 I186 I177 I175 I173 I171 I162 I160 I158 I156 I147 I145 I143 I141 I132 I130 I128 I126 I42 I115 I113 I111 I102 I100 I98 I96 I72 I70 I68 I66 I57 I55 I53 I51 I252 I40 I38 I36 I12 I10">
      <formula1>$C$1:$C$1</formula1>
    </dataValidation>
    <dataValidation type="list" allowBlank="1" showInputMessage="1" showErrorMessage="1" sqref="K564 K116 K472 K470 K474 K461 K457 K455 K459 K446 K442 K440 K444 K431 K427 K425 K429 K416 K412 K410 K414 K401 K397 K395 K399 K386 K382 K380 K384 K371 K367 K365 K369 K356 K352 K350 K354 K341 K337 K335 K339 K326 K322 K320 K324 K311 K307 K305 K309 K11 K562 K566 K560 K296 K292 K281 K290 K24 K22 K26 K20 K279 K277 K294 K275 K264 K262 K266 K260 K249 K247 K236 K245 K234 K232 K476 K230 K219 K217 K221 K215 K204 K202 K206 K200 K189 K187 K191 K185 K174 K172 K176 K170 K144 K142 K146 K140 K129 K127 K131 K125 K159 K157 K161 K155 K114 K112 K41 K110 K99 K97 K101 K95 K84 K82 K86 K80 K69 K67 K71 K65 K54 K52 K56 K50 K39 K37 K251 K35 K9 K7">
      <formula1>$F$1:$F$2</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Listas!$B$4:$B$6</xm:f>
          </x14:formula1>
          <xm:sqref>E6</xm:sqref>
        </x14:dataValidation>
        <x14:dataValidation type="list" allowBlank="1" showInputMessage="1" showErrorMessage="1">
          <x14:formula1>
            <xm:f>Listas!$C$4:$C$5</xm:f>
          </x14:formula1>
          <xm:sqref>F6</xm:sqref>
        </x14:dataValidation>
        <x14:dataValidation type="list" allowBlank="1" showInputMessage="1" showErrorMessage="1">
          <x14:formula1>
            <xm:f>Listas!$F$4:$F$6</xm:f>
          </x14:formula1>
          <xm:sqref>K5</xm:sqref>
        </x14:dataValidation>
        <x14:dataValidation type="list" allowBlank="1" showInputMessage="1" showErrorMessage="1">
          <x14:formula1>
            <xm:f>Listas!#REF!</xm:f>
          </x14:formula1>
          <xm:sqref>L567 L117 L475 L473 L471 L462 L460 L458 L456 L447 L445 L443 L441 L432 L430 L428 L426 L417 L415 L413 L411 L402 L400 L398 L396 L387 L385 L383 L381 L372 L370 L368 L366 L357 L355 L353 L351 L342 L340 L338 L336 L327 L325 L323 L321 L312 L310 L308 L306 L8 L565 L563 L561 L297 L295 L293 L291 L27 L25 L23 L21 L282 L280 L278 L276 L267 L265 L263 L261 L237 L250 L248 L246 L477 L235 L233 L231 L222 L220 L218 L216 L207 L205 L203 L201 L192 L190 L188 L186 L177 L175 L173 L171 L147 L145 L143 L141 L132 L130 L128 L126 L162 L160 L158 L156 L42 L115 L113 L111 L102 L100 L98 L96 L87 L85 L83 L81 L72 L70 L68 L66 L57 L55 L53 L51 L252 L40 L38 L36 L12 L10 L6 E8:G8 E117:G117 E475:G475 E473:G473 E471:G471 E462:G462 E460:G460 E458:G458 E456:G456 E447:G447 E445:G445 E443:G443 E441:G441 E432:G432 E430:G430 E428:G428 E426:G426 E417:G417 E415:G415 E413:G413 E411:G411 E402:G402 E400:G400 E398:G398 E396:G396 E387:G387 E385:G385 E383:G383 E381:G381 E372:G372 E370:G370 E368:G368 E366:G366 E357:G357 E355:G355 E353:G353 E351:G351 E342:G342 E340:G340 E338:G338 E336:G336 E327:G327 E325:G325 E323:G323 E321:G321 E312:G312 E310:G310 E308:G308 E306:G306 E567:G567 E565:G565 E563:G563 E561:G561 E297:G297 E295:G295 E293:G293 E291:G291 E27:G27 E25:G25 E23:G23 E21:G21 E207:G207 E85:G85 E83:G83 E81:G81 E282:G282 E280:G280 E278:G278 E276:G276 E267:G267 E265:G265 E263:G263 E261:G261 E237:G237 E250:G250 E248:G248 E246:G246 E477:G477 E235:G235 E233:G233 E231:G231 E222:G222 E220:G220 E218:G218 E216:G216 E87:G87 E205:G205 E203:G203 E201:G201 E192:G192 E190:G190 E188:G188 E186:G186 E177:G177 E175:G175 E173:G173 E171:G171 E162:G162 E160:G160 E158:G158 E156:G156 E147:G147 E145:G145 E143:G143 E141:G141 E132:G132 E130:G130 E128:G128 E126:G126 E42:G42 E115:G115 E113:G113 E111:G111 E102:G102 E100:G100 E98:G98 E96:G96 E72:G72 E70:G70 E68:G68 E66:G66 E57:G57 E55:G55 E53:G53 E51:G51 E252:G252 E40:G40 E38:G38 E36:G36 E12:G12 E10:G10</xm:sqref>
        </x14:dataValidation>
        <x14:dataValidation type="list" allowBlank="1" showInputMessage="1" showErrorMessage="1">
          <x14:formula1>
            <xm:f>Listas!$D$4:$D$5</xm:f>
          </x14:formula1>
          <xm:sqref>G6</xm:sqref>
        </x14:dataValidation>
        <x14:dataValidation type="list" allowBlank="1" showInputMessage="1" showErrorMessage="1">
          <x14:formula1>
            <xm:f>Listas!$E$4:$E$5</xm:f>
          </x14:formula1>
          <xm:sqref>H6</xm:sqref>
        </x14:dataValidation>
        <x14:dataValidation type="list" allowBlank="1" showInputMessage="1" showErrorMessage="1">
          <x14:formula1>
            <xm:f>Listas!$F$4:$F$5</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P15"/>
  <sheetViews>
    <sheetView zoomScale="80" zoomScaleNormal="80" workbookViewId="0">
      <selection activeCell="G8" sqref="G8"/>
    </sheetView>
  </sheetViews>
  <sheetFormatPr baseColWidth="10" defaultColWidth="11.42578125" defaultRowHeight="18.75" customHeight="1" x14ac:dyDescent="0.25"/>
  <cols>
    <col min="1" max="1" width="2.85546875" style="14" customWidth="1"/>
    <col min="2" max="3" width="4.28515625" style="14" customWidth="1"/>
    <col min="4" max="4" width="15" style="14" bestFit="1" customWidth="1"/>
    <col min="5" max="9" width="13" style="14" customWidth="1"/>
    <col min="10" max="11" width="11.42578125" style="14"/>
    <col min="12" max="15" width="11.42578125" style="14" customWidth="1"/>
    <col min="16" max="16" width="17.5703125" style="14" customWidth="1"/>
    <col min="17" max="16384" width="11.42578125" style="14"/>
  </cols>
  <sheetData>
    <row r="2" spans="2:16" ht="18.75" customHeight="1" x14ac:dyDescent="0.25">
      <c r="P2" s="14" t="str">
        <f>+D5</f>
        <v>Probabilidad</v>
      </c>
    </row>
    <row r="3" spans="2:16" ht="18.75" customHeight="1" x14ac:dyDescent="0.25">
      <c r="P3" s="14" t="str">
        <f>+D11</f>
        <v>Impacto</v>
      </c>
    </row>
    <row r="4" spans="2:16" ht="18.75" customHeight="1" x14ac:dyDescent="0.25">
      <c r="B4" s="542" t="s">
        <v>2</v>
      </c>
      <c r="C4" s="17"/>
      <c r="D4" s="543" t="s">
        <v>126</v>
      </c>
      <c r="E4" s="544"/>
      <c r="F4" s="544"/>
      <c r="G4" s="544"/>
      <c r="H4" s="544"/>
      <c r="I4" s="545"/>
    </row>
    <row r="5" spans="2:16" ht="18.75" customHeight="1" x14ac:dyDescent="0.25">
      <c r="B5" s="542"/>
      <c r="C5" s="17"/>
      <c r="D5" s="18" t="s">
        <v>2</v>
      </c>
      <c r="E5" s="546" t="s">
        <v>127</v>
      </c>
      <c r="F5" s="547"/>
      <c r="G5" s="547"/>
      <c r="H5" s="547"/>
      <c r="I5" s="548"/>
    </row>
    <row r="6" spans="2:16" ht="33" x14ac:dyDescent="0.25">
      <c r="B6" s="542"/>
      <c r="C6" s="17"/>
      <c r="D6" s="125" t="s">
        <v>170</v>
      </c>
      <c r="E6" s="19" t="s">
        <v>25</v>
      </c>
      <c r="F6" s="19" t="s">
        <v>25</v>
      </c>
      <c r="G6" s="19" t="s">
        <v>25</v>
      </c>
      <c r="H6" s="19" t="s">
        <v>25</v>
      </c>
      <c r="I6" s="20" t="s">
        <v>26</v>
      </c>
    </row>
    <row r="7" spans="2:16" ht="33" x14ac:dyDescent="0.25">
      <c r="B7" s="542"/>
      <c r="C7" s="17"/>
      <c r="D7" s="125" t="s">
        <v>171</v>
      </c>
      <c r="E7" s="21" t="s">
        <v>19</v>
      </c>
      <c r="F7" s="21" t="s">
        <v>19</v>
      </c>
      <c r="G7" s="19" t="s">
        <v>25</v>
      </c>
      <c r="H7" s="19" t="s">
        <v>25</v>
      </c>
      <c r="I7" s="20" t="s">
        <v>26</v>
      </c>
    </row>
    <row r="8" spans="2:16" ht="33" x14ac:dyDescent="0.25">
      <c r="B8" s="542"/>
      <c r="C8" s="17"/>
      <c r="D8" s="125" t="s">
        <v>172</v>
      </c>
      <c r="E8" s="21" t="s">
        <v>19</v>
      </c>
      <c r="F8" s="21" t="s">
        <v>19</v>
      </c>
      <c r="G8" s="21" t="s">
        <v>19</v>
      </c>
      <c r="H8" s="19" t="s">
        <v>25</v>
      </c>
      <c r="I8" s="20" t="s">
        <v>26</v>
      </c>
    </row>
    <row r="9" spans="2:16" ht="33" x14ac:dyDescent="0.25">
      <c r="B9" s="542"/>
      <c r="C9" s="17"/>
      <c r="D9" s="125" t="s">
        <v>173</v>
      </c>
      <c r="E9" s="11" t="s">
        <v>24</v>
      </c>
      <c r="F9" s="21" t="s">
        <v>19</v>
      </c>
      <c r="G9" s="21" t="s">
        <v>19</v>
      </c>
      <c r="H9" s="19" t="s">
        <v>25</v>
      </c>
      <c r="I9" s="20" t="s">
        <v>26</v>
      </c>
    </row>
    <row r="10" spans="2:16" ht="33" x14ac:dyDescent="0.25">
      <c r="B10" s="542"/>
      <c r="C10" s="17"/>
      <c r="D10" s="125" t="s">
        <v>174</v>
      </c>
      <c r="E10" s="11" t="s">
        <v>24</v>
      </c>
      <c r="F10" s="11" t="s">
        <v>24</v>
      </c>
      <c r="G10" s="21" t="s">
        <v>19</v>
      </c>
      <c r="H10" s="19" t="s">
        <v>25</v>
      </c>
      <c r="I10" s="20" t="s">
        <v>26</v>
      </c>
    </row>
    <row r="11" spans="2:16" ht="33" customHeight="1" x14ac:dyDescent="0.25">
      <c r="B11" s="542"/>
      <c r="C11" s="17"/>
      <c r="D11" s="75" t="s">
        <v>3</v>
      </c>
      <c r="E11" s="74" t="s">
        <v>175</v>
      </c>
      <c r="F11" s="74" t="s">
        <v>176</v>
      </c>
      <c r="G11" s="74" t="s">
        <v>177</v>
      </c>
      <c r="H11" s="74" t="s">
        <v>178</v>
      </c>
      <c r="I11" s="74" t="s">
        <v>179</v>
      </c>
    </row>
    <row r="12" spans="2:16" ht="11.25" customHeight="1" x14ac:dyDescent="0.25">
      <c r="B12" s="22"/>
      <c r="C12" s="22"/>
      <c r="D12" s="23"/>
      <c r="E12" s="24"/>
      <c r="F12" s="24"/>
      <c r="G12" s="24"/>
      <c r="H12" s="24"/>
      <c r="I12" s="24"/>
    </row>
    <row r="13" spans="2:16" ht="15.75" x14ac:dyDescent="0.25">
      <c r="B13" s="22"/>
      <c r="C13" s="22"/>
      <c r="D13" s="541" t="s">
        <v>3</v>
      </c>
      <c r="E13" s="541"/>
      <c r="F13" s="541"/>
      <c r="G13" s="541"/>
      <c r="H13" s="541"/>
      <c r="I13" s="541"/>
    </row>
    <row r="14" spans="2:16" ht="15.75" x14ac:dyDescent="0.25">
      <c r="B14" s="22"/>
      <c r="C14" s="22"/>
      <c r="D14" s="25"/>
      <c r="E14" s="25"/>
      <c r="F14" s="25"/>
      <c r="G14" s="25"/>
      <c r="H14" s="25"/>
      <c r="I14" s="25"/>
    </row>
    <row r="15" spans="2:16" ht="15.75" x14ac:dyDescent="0.25">
      <c r="B15" s="22"/>
      <c r="C15" s="22"/>
      <c r="D15" s="25"/>
      <c r="E15" s="25"/>
      <c r="F15" s="25"/>
      <c r="G15" s="25"/>
      <c r="H15" s="25"/>
      <c r="I15" s="25"/>
    </row>
  </sheetData>
  <mergeCells count="4">
    <mergeCell ref="D13:I13"/>
    <mergeCell ref="B4:B11"/>
    <mergeCell ref="D4:I4"/>
    <mergeCell ref="E5:I5"/>
  </mergeCells>
  <conditionalFormatting sqref="E6:I10">
    <cfRule type="cellIs" dxfId="7" priority="1" stopIfTrue="1" operator="between">
      <formula>"&gt;=60"</formula>
      <formula>"&lt;=100"</formula>
    </cfRule>
    <cfRule type="cellIs" dxfId="6" priority="2" stopIfTrue="1" operator="between">
      <formula>"&gt;=30"</formula>
      <formula>"&lt;=50"</formula>
    </cfRule>
    <cfRule type="cellIs" dxfId="5" priority="3" stopIfTrue="1" operator="between">
      <formula>"&gt;=15"</formula>
      <formula>"&lt;=25"</formula>
    </cfRule>
    <cfRule type="cellIs" dxfId="4" priority="4" stopIfTrue="1" operator="between">
      <formula>"&gt;=0"</formula>
      <formula>"&lt;=10"</formula>
    </cfRule>
  </conditionalFormatting>
  <pageMargins left="0.7" right="0.7" top="0.75" bottom="0.75" header="0.3" footer="0.3"/>
  <pageSetup scale="93" orientation="portrait" r:id="rId1"/>
  <colBreaks count="1" manualBreakCount="1">
    <brk id="11"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712"/>
  <sheetViews>
    <sheetView zoomScale="90" zoomScaleNormal="90" workbookViewId="0">
      <selection activeCell="C9" sqref="C9:C10"/>
    </sheetView>
  </sheetViews>
  <sheetFormatPr baseColWidth="10" defaultColWidth="11.42578125" defaultRowHeight="15" x14ac:dyDescent="0.25"/>
  <cols>
    <col min="1" max="1" width="16.42578125" style="14" customWidth="1"/>
    <col min="2" max="2" width="29.42578125" style="14" customWidth="1"/>
    <col min="3" max="3" width="5" style="35" customWidth="1"/>
    <col min="4" max="4" width="4.42578125" style="35" customWidth="1"/>
    <col min="5" max="5" width="23.85546875" style="14" customWidth="1"/>
    <col min="6" max="6" width="18.85546875" style="14" customWidth="1"/>
    <col min="7" max="9" width="14" style="14" customWidth="1"/>
    <col min="10" max="10" width="15.85546875" style="14" customWidth="1"/>
    <col min="11" max="11" width="16.5703125" style="14" customWidth="1"/>
    <col min="12" max="12" width="14.85546875" style="14" customWidth="1"/>
    <col min="13" max="13" width="18.140625" style="14" customWidth="1"/>
    <col min="14" max="15" width="15.28515625" style="14" customWidth="1"/>
    <col min="16" max="16" width="11.85546875" style="14" customWidth="1"/>
    <col min="17" max="17" width="7" style="14" customWidth="1"/>
    <col min="18" max="18" width="6.85546875" style="14" customWidth="1"/>
    <col min="19" max="16384" width="11.42578125" style="14"/>
  </cols>
  <sheetData>
    <row r="1" spans="1:18" ht="38.25" x14ac:dyDescent="0.25">
      <c r="E1" s="562" t="s">
        <v>48</v>
      </c>
      <c r="F1" s="563"/>
      <c r="G1" s="564"/>
      <c r="I1" s="565" t="s">
        <v>130</v>
      </c>
      <c r="J1" s="565"/>
      <c r="K1" s="79" t="s">
        <v>129</v>
      </c>
      <c r="M1" s="566" t="s">
        <v>136</v>
      </c>
      <c r="N1" s="566"/>
      <c r="O1" s="76" t="s">
        <v>137</v>
      </c>
    </row>
    <row r="2" spans="1:18" ht="41.25" customHeight="1" x14ac:dyDescent="0.25">
      <c r="E2" s="567" t="s">
        <v>49</v>
      </c>
      <c r="F2" s="567"/>
      <c r="G2" s="77">
        <v>0</v>
      </c>
      <c r="I2" s="568" t="s">
        <v>128</v>
      </c>
      <c r="J2" s="567"/>
      <c r="K2" s="77" t="s">
        <v>118</v>
      </c>
      <c r="M2" s="568" t="s">
        <v>133</v>
      </c>
      <c r="N2" s="567"/>
      <c r="O2" s="77" t="s">
        <v>118</v>
      </c>
    </row>
    <row r="3" spans="1:18" ht="30.75" customHeight="1" x14ac:dyDescent="0.25">
      <c r="E3" s="567" t="s">
        <v>50</v>
      </c>
      <c r="F3" s="567"/>
      <c r="G3" s="77">
        <v>1</v>
      </c>
      <c r="I3" s="568" t="s">
        <v>131</v>
      </c>
      <c r="J3" s="567"/>
      <c r="K3" s="77" t="s">
        <v>19</v>
      </c>
      <c r="M3" s="568" t="s">
        <v>134</v>
      </c>
      <c r="N3" s="567"/>
      <c r="O3" s="77" t="s">
        <v>19</v>
      </c>
    </row>
    <row r="4" spans="1:18" ht="28.5" customHeight="1" x14ac:dyDescent="0.25">
      <c r="E4" s="567" t="s">
        <v>51</v>
      </c>
      <c r="F4" s="567"/>
      <c r="G4" s="77">
        <v>2</v>
      </c>
      <c r="I4" s="568" t="s">
        <v>132</v>
      </c>
      <c r="J4" s="567"/>
      <c r="K4" s="77" t="s">
        <v>117</v>
      </c>
      <c r="M4" s="568" t="s">
        <v>135</v>
      </c>
      <c r="N4" s="567"/>
      <c r="O4" s="77" t="s">
        <v>117</v>
      </c>
    </row>
    <row r="6" spans="1:18" ht="45.75" customHeight="1" x14ac:dyDescent="0.25">
      <c r="A6" s="40" t="s">
        <v>1</v>
      </c>
      <c r="B6" s="487" t="s">
        <v>72</v>
      </c>
      <c r="C6" s="488"/>
      <c r="D6" s="489"/>
      <c r="E6" s="40">
        <v>15</v>
      </c>
      <c r="F6" s="40">
        <v>15</v>
      </c>
      <c r="G6" s="40">
        <v>15</v>
      </c>
      <c r="H6" s="40">
        <v>15</v>
      </c>
      <c r="I6" s="40">
        <v>15</v>
      </c>
      <c r="J6" s="40">
        <v>15</v>
      </c>
      <c r="K6" s="40">
        <v>10</v>
      </c>
      <c r="L6" s="40">
        <f>SUM(E6:K6)</f>
        <v>100</v>
      </c>
      <c r="M6" s="80" t="s">
        <v>125</v>
      </c>
      <c r="N6" s="80" t="s">
        <v>119</v>
      </c>
      <c r="O6" s="62"/>
      <c r="P6" s="490" t="s">
        <v>70</v>
      </c>
      <c r="Q6" s="471" t="s">
        <v>61</v>
      </c>
      <c r="R6" s="472"/>
    </row>
    <row r="7" spans="1:18" ht="43.5" customHeight="1" x14ac:dyDescent="0.25">
      <c r="A7" s="505" t="str">
        <f>+'MAPA DE RIESGOS SECCIONALES'!D10</f>
        <v>Posibilidad de pérdida reputacional por queja o reclamo de los grupo de valor debido a la no redución de  la vulnerabilidad con las actividades de prevención desarrolladas</v>
      </c>
      <c r="B7" s="36" t="s">
        <v>71</v>
      </c>
      <c r="C7" s="499" t="s">
        <v>2</v>
      </c>
      <c r="D7" s="499" t="s">
        <v>3</v>
      </c>
      <c r="E7" s="493" t="s">
        <v>94</v>
      </c>
      <c r="F7" s="493" t="s">
        <v>95</v>
      </c>
      <c r="G7" s="493" t="s">
        <v>96</v>
      </c>
      <c r="H7" s="493" t="s">
        <v>97</v>
      </c>
      <c r="I7" s="493" t="s">
        <v>98</v>
      </c>
      <c r="J7" s="493" t="s">
        <v>99</v>
      </c>
      <c r="K7" s="493" t="s">
        <v>100</v>
      </c>
      <c r="L7" s="494" t="s">
        <v>121</v>
      </c>
      <c r="M7" s="473" t="s">
        <v>124</v>
      </c>
      <c r="N7" s="501" t="s">
        <v>120</v>
      </c>
      <c r="O7" s="63"/>
      <c r="P7" s="491"/>
      <c r="Q7" s="466" t="s">
        <v>2</v>
      </c>
      <c r="R7" s="466" t="s">
        <v>3</v>
      </c>
    </row>
    <row r="8" spans="1:18" ht="28.5" customHeight="1" x14ac:dyDescent="0.25">
      <c r="A8" s="506"/>
      <c r="B8" s="37" t="s">
        <v>60</v>
      </c>
      <c r="C8" s="500"/>
      <c r="D8" s="500"/>
      <c r="E8" s="493"/>
      <c r="F8" s="493"/>
      <c r="G8" s="493"/>
      <c r="H8" s="493"/>
      <c r="I8" s="493"/>
      <c r="J8" s="493"/>
      <c r="K8" s="493"/>
      <c r="L8" s="494"/>
      <c r="M8" s="474"/>
      <c r="N8" s="502"/>
      <c r="O8" s="70"/>
      <c r="P8" s="492"/>
      <c r="Q8" s="467"/>
      <c r="R8" s="467"/>
    </row>
    <row r="9" spans="1:18" ht="18.75" customHeight="1" x14ac:dyDescent="0.25">
      <c r="A9" s="506"/>
      <c r="B9" s="495" t="e">
        <f>+'MAPA DE RIESGOS SECCIONALES'!#REF!</f>
        <v>#REF!</v>
      </c>
      <c r="C9" s="485" t="s">
        <v>68</v>
      </c>
      <c r="D9" s="485" t="s">
        <v>68</v>
      </c>
      <c r="E9" s="8">
        <f>IF(E10="Asignado",E$6,0)</f>
        <v>15</v>
      </c>
      <c r="F9" s="8">
        <f>IF(F10="Adecuado",F$6,0)</f>
        <v>15</v>
      </c>
      <c r="G9" s="8">
        <f>IF(G10="Oportuna",G$6,0)</f>
        <v>15</v>
      </c>
      <c r="H9" s="8">
        <f>IF(H10="Prevenir",H$6,10)</f>
        <v>15</v>
      </c>
      <c r="I9" s="8">
        <f>IF(I10="Confiable",I$6,0)</f>
        <v>15</v>
      </c>
      <c r="J9" s="8">
        <f>IF(J10="Se investigan y resuelven oportunamente",J$6,0)</f>
        <v>15</v>
      </c>
      <c r="K9" s="8">
        <f>IF(K10="Completa",10,IF(K10="Incompleta",5,IF(K10="No existe",0)))</f>
        <v>10</v>
      </c>
      <c r="L9" s="71">
        <f>SUM(E9:K9)</f>
        <v>100</v>
      </c>
      <c r="M9" s="56" t="s">
        <v>115</v>
      </c>
      <c r="N9" s="8">
        <f>IF(N10="Fuerte",100,IF(N10="Moderado",50,IF(N10="Débil",0)))</f>
        <v>100</v>
      </c>
      <c r="O9" s="64"/>
      <c r="P9" s="477">
        <f>IF(P17="Fuerte",2,IF(P17="Moderado",1,IF(P17="Débil",0)))</f>
        <v>1</v>
      </c>
      <c r="Q9" s="468">
        <f>IF((C9:C16)="x",P9,0)</f>
        <v>1</v>
      </c>
      <c r="R9" s="468">
        <f>IF((D9:D16)="x",P$9,0)</f>
        <v>1</v>
      </c>
    </row>
    <row r="10" spans="1:18" ht="75" customHeight="1" x14ac:dyDescent="0.25">
      <c r="A10" s="506"/>
      <c r="B10" s="496"/>
      <c r="C10" s="486"/>
      <c r="D10" s="486"/>
      <c r="E10" s="39" t="s">
        <v>101</v>
      </c>
      <c r="F10" s="39" t="s">
        <v>102</v>
      </c>
      <c r="G10" s="39" t="s">
        <v>104</v>
      </c>
      <c r="H10" s="39" t="s">
        <v>106</v>
      </c>
      <c r="I10" s="39" t="s">
        <v>107</v>
      </c>
      <c r="J10" s="53" t="s">
        <v>109</v>
      </c>
      <c r="K10" s="39" t="s">
        <v>111</v>
      </c>
      <c r="L10" s="39" t="str">
        <f>IF(AND(L9&gt;=0,L9&lt;=84),"Débil",IF(AND(L9&gt;=85,L9&lt;=95),"Moderado",IF(AND(L9&gt;=96,L9&lt;=100),"Fuerte")))</f>
        <v>Fuerte</v>
      </c>
      <c r="M10" s="39" t="str">
        <f>IF(M9="Siempre","Fuerte",IF(M9="Algunas Veces","Moderado",IF(M9="No se ejecuta","Débil")))</f>
        <v>Fuerte</v>
      </c>
      <c r="N10" s="55" t="s">
        <v>118</v>
      </c>
      <c r="O10" s="35" t="str">
        <f>IF(AND(L10="Fuerte",M10="Fuerte"),"Fuerte")</f>
        <v>Fuerte</v>
      </c>
      <c r="P10" s="478"/>
      <c r="Q10" s="469"/>
      <c r="R10" s="469"/>
    </row>
    <row r="11" spans="1:18" ht="18.75" customHeight="1" x14ac:dyDescent="0.25">
      <c r="A11" s="506"/>
      <c r="B11" s="483" t="str">
        <f>+'MAPA DE RIESGOS SECCIONALES'!M10</f>
        <v xml:space="preserve">Los observadores comunitarios verifican mediante inspección ocular, las condiciones de los escenarios de riesgo previamente identificados y localizados con las seccionales o unidades operativas, con el propósito de alertar sobre cambios en los escenarios observados. </v>
      </c>
      <c r="C11" s="485" t="s">
        <v>68</v>
      </c>
      <c r="D11" s="485"/>
      <c r="E11" s="8">
        <f>IF(E12="Asignado",E$6,0)</f>
        <v>15</v>
      </c>
      <c r="F11" s="8">
        <f>IF(F12="Adecuado",F$6,0)</f>
        <v>0</v>
      </c>
      <c r="G11" s="8">
        <f>IF(G12="Oportuna",G$6,0)</f>
        <v>15</v>
      </c>
      <c r="H11" s="8">
        <f>IF(H12="Prevenir",H$6,10)</f>
        <v>15</v>
      </c>
      <c r="I11" s="8">
        <f>IF(I12="Confiable",I$6,0)</f>
        <v>15</v>
      </c>
      <c r="J11" s="8">
        <f>IF(J12="Se investigan y resuelven oportunamente",J$6,0)</f>
        <v>15</v>
      </c>
      <c r="K11" s="8">
        <f>IF(K12="Completa",10,IF(K12="Incompleta",5,IF(K12="No existe",0)))</f>
        <v>10</v>
      </c>
      <c r="L11" s="71">
        <f>SUM(E11:K11)</f>
        <v>85</v>
      </c>
      <c r="M11" s="56" t="s">
        <v>115</v>
      </c>
      <c r="N11" s="8">
        <f>IF(N12="Fuerte",100,IF(N12="Moderado",50,IF(N12="Débil",0)))</f>
        <v>50</v>
      </c>
      <c r="O11" s="66"/>
      <c r="P11" s="478"/>
      <c r="Q11" s="469"/>
      <c r="R11" s="469"/>
    </row>
    <row r="12" spans="1:18" ht="102" customHeight="1" x14ac:dyDescent="0.25">
      <c r="A12" s="506"/>
      <c r="B12" s="484"/>
      <c r="C12" s="486"/>
      <c r="D12" s="486"/>
      <c r="E12" s="39" t="s">
        <v>101</v>
      </c>
      <c r="F12" s="39" t="s">
        <v>103</v>
      </c>
      <c r="G12" s="39" t="s">
        <v>104</v>
      </c>
      <c r="H12" s="39" t="s">
        <v>106</v>
      </c>
      <c r="I12" s="39" t="s">
        <v>107</v>
      </c>
      <c r="J12" s="53" t="s">
        <v>109</v>
      </c>
      <c r="K12" s="39" t="s">
        <v>111</v>
      </c>
      <c r="L12" s="39" t="str">
        <f>IF(AND(L11&gt;=0,L11&lt;=84),"Débil",IF(AND(L11&gt;=85,L11&lt;=95),"Moderado",IF(AND(L11&gt;=96,L11&lt;=100),"Fuerte")))</f>
        <v>Moderado</v>
      </c>
      <c r="M12" s="39" t="str">
        <f>IF(M11="Siempre","Fuerte",IF(M11="Algunas Veces","Moderado",IF(M11="No se ejecuta","Débil")))</f>
        <v>Fuerte</v>
      </c>
      <c r="N12" s="55" t="s">
        <v>19</v>
      </c>
      <c r="O12" s="68" t="e">
        <f ca="1">IF(L12=”Fuerte”Y(M12=”Fuerte”,"Fuerte"),IF(L12="Fuerte",AND(M12=”Moderao”,”Moderado”),IF(L12="Fuerte",AND(M12=”Debil”,"Debil"),IF(L12="Moderado",AND(M12=”Fuerte”,"Moderado"),IF(L12="Moderado",AND(M12=”Moderado”,"Moderadol"),IF(L12="Moderado",AND(M12=”Debil”,"Debil",IF(L12="Debil",AND(M12=”Fuerte”,"Debil"),IF(L12="Debil",AND(M12=”Moderado”,"Debil",IF(L12="Debil",AND(M12=”Debil”,"Debil"))))))))))))</f>
        <v>#NAME?</v>
      </c>
      <c r="P12" s="478"/>
      <c r="Q12" s="469"/>
      <c r="R12" s="469"/>
    </row>
    <row r="13" spans="1:18" ht="18.75" customHeight="1" x14ac:dyDescent="0.25">
      <c r="A13" s="506"/>
      <c r="B13" s="483" t="e">
        <f>+'MAPA DE RIESGOS SECCIONALES'!#REF!</f>
        <v>#REF!</v>
      </c>
      <c r="C13" s="485" t="s">
        <v>40</v>
      </c>
      <c r="D13" s="485"/>
      <c r="E13" s="8">
        <f>IF(E14="Asignado",E$6,0)</f>
        <v>15</v>
      </c>
      <c r="F13" s="8">
        <f>IF(F14="Adecuado",F$6,0)</f>
        <v>15</v>
      </c>
      <c r="G13" s="8">
        <f>IF(G14="Oportuna",G$6,0)</f>
        <v>15</v>
      </c>
      <c r="H13" s="8">
        <f>IF(H14="Prevenir",H$6,10)</f>
        <v>15</v>
      </c>
      <c r="I13" s="8">
        <f>IF(I14="Confiable",I$6,0)</f>
        <v>15</v>
      </c>
      <c r="J13" s="8">
        <f>IF(J14="Se investigan y resuelven oportunamente",J$6,0)</f>
        <v>15</v>
      </c>
      <c r="K13" s="8">
        <f>IF(K14="Completa",10,IF(K14="Incompleta",5,IF(K14="No existe",0)))</f>
        <v>10</v>
      </c>
      <c r="L13" s="71">
        <f>SUM(E13:K13)</f>
        <v>100</v>
      </c>
      <c r="M13" s="56" t="s">
        <v>116</v>
      </c>
      <c r="N13" s="8">
        <f>IF(N14="Fuerte",100,IF(N14="Moderado",50,IF(N14="Débil",0)))</f>
        <v>0</v>
      </c>
      <c r="O13" s="66"/>
      <c r="P13" s="478"/>
      <c r="Q13" s="469"/>
      <c r="R13" s="469"/>
    </row>
    <row r="14" spans="1:18" ht="67.5" customHeight="1" x14ac:dyDescent="0.25">
      <c r="A14" s="506"/>
      <c r="B14" s="484"/>
      <c r="C14" s="486"/>
      <c r="D14" s="486"/>
      <c r="E14" s="39" t="s">
        <v>101</v>
      </c>
      <c r="F14" s="39" t="s">
        <v>102</v>
      </c>
      <c r="G14" s="39" t="s">
        <v>104</v>
      </c>
      <c r="H14" s="39" t="s">
        <v>106</v>
      </c>
      <c r="I14" s="39" t="s">
        <v>107</v>
      </c>
      <c r="J14" s="53" t="s">
        <v>109</v>
      </c>
      <c r="K14" s="39" t="s">
        <v>111</v>
      </c>
      <c r="L14" s="39" t="str">
        <f>IF(AND(L13&gt;=0,L13&lt;=84),"Débil",IF(AND(L13&gt;=85,L13&lt;=95),"Moderado",IF(AND(L13&gt;=96,L13&lt;=100),"Fuerte")))</f>
        <v>Fuerte</v>
      </c>
      <c r="M14" s="39" t="str">
        <f>IF(M13="Siempre","Fuerte",IF(M13="Algunas Veces","Moderado",IF(M13="No se ejecuta","Débil")))</f>
        <v>Moderado</v>
      </c>
      <c r="N14" s="55" t="s">
        <v>117</v>
      </c>
      <c r="O14" s="65" t="str">
        <f>IF(AND(L14="Fuerte",M14="Moderado"),"Moderado")</f>
        <v>Moderado</v>
      </c>
      <c r="P14" s="478"/>
      <c r="Q14" s="469"/>
      <c r="R14" s="469"/>
    </row>
    <row r="15" spans="1:18" ht="18.75" customHeight="1" x14ac:dyDescent="0.25">
      <c r="A15" s="506"/>
      <c r="B15" s="495" t="e">
        <f>+'MAPA DE RIESGOS SECCIONALES'!#REF!</f>
        <v>#REF!</v>
      </c>
      <c r="C15" s="485" t="s">
        <v>40</v>
      </c>
      <c r="D15" s="485"/>
      <c r="E15" s="8">
        <f>IF(E16="Asignado",E$6,0)</f>
        <v>15</v>
      </c>
      <c r="F15" s="8">
        <f>IF(F16="Adecuado",F$6,0)</f>
        <v>15</v>
      </c>
      <c r="G15" s="8">
        <f>IF(G16="Oportuna",G$6,0)</f>
        <v>15</v>
      </c>
      <c r="H15" s="8">
        <f>IF(H16="Prevenir",H$6,10)</f>
        <v>15</v>
      </c>
      <c r="I15" s="8">
        <f>IF(I16="Confiable",I$6,0)</f>
        <v>15</v>
      </c>
      <c r="J15" s="8">
        <f>IF(J16="Se investigan y resuelven oportunamente",J$6,0)</f>
        <v>15</v>
      </c>
      <c r="K15" s="8">
        <f>IF(K16="Completa",10,IF(K16="Incompleta",5,IF(K16="No existe",0)))</f>
        <v>10</v>
      </c>
      <c r="L15" s="71">
        <f>SUM(E15:K15)</f>
        <v>100</v>
      </c>
      <c r="M15" s="56" t="s">
        <v>115</v>
      </c>
      <c r="N15" s="8">
        <f>IF(N16="Fuerte",100,IF(N16="Moderado",50,IF(N16="Débil",0)))</f>
        <v>100</v>
      </c>
      <c r="O15" s="66"/>
      <c r="P15" s="478"/>
      <c r="Q15" s="469"/>
      <c r="R15" s="469"/>
    </row>
    <row r="16" spans="1:18" ht="36" x14ac:dyDescent="0.25">
      <c r="A16" s="507"/>
      <c r="B16" s="496"/>
      <c r="C16" s="486"/>
      <c r="D16" s="486"/>
      <c r="E16" s="39" t="s">
        <v>101</v>
      </c>
      <c r="F16" s="39" t="s">
        <v>102</v>
      </c>
      <c r="G16" s="39" t="s">
        <v>104</v>
      </c>
      <c r="H16" s="39" t="s">
        <v>106</v>
      </c>
      <c r="I16" s="39" t="s">
        <v>107</v>
      </c>
      <c r="J16" s="53" t="s">
        <v>109</v>
      </c>
      <c r="K16" s="39" t="s">
        <v>111</v>
      </c>
      <c r="L16" s="39" t="str">
        <f>IF(AND(L15&gt;=0,L15&lt;=84),"Débil",IF(AND(L15&gt;=85,L15&lt;=95),"Moderado",IF(AND(L15&gt;=96,L15&lt;=100),"Fuerte")))</f>
        <v>Fuerte</v>
      </c>
      <c r="M16" s="39" t="str">
        <f>IF(M15="Siempre","Fuerte",IF(M15="Algunas Veces","Moderado",IF(M15="No se ejecuta","Débil")))</f>
        <v>Fuerte</v>
      </c>
      <c r="N16" s="55" t="s">
        <v>118</v>
      </c>
      <c r="O16" s="55"/>
      <c r="P16" s="479"/>
      <c r="Q16" s="470"/>
      <c r="R16" s="470"/>
    </row>
    <row r="17" spans="1:18" x14ac:dyDescent="0.25">
      <c r="L17" s="54"/>
      <c r="N17" s="60">
        <f>AVERAGE(N9:N16)</f>
        <v>62.5</v>
      </c>
      <c r="O17" s="60"/>
      <c r="P17" s="57" t="str">
        <f>IF(AND(N17&gt;=0,N17&lt;=49),"Débil",IF(AND(N17&gt;=50,N17&lt;=87.5),"Moderado",IF(AND(N17&gt;=87.6,N17&lt;=100),"Fuerte")))</f>
        <v>Moderado</v>
      </c>
      <c r="Q17" s="38"/>
      <c r="R17" s="38"/>
    </row>
    <row r="21" spans="1:18" ht="35.25" customHeight="1" x14ac:dyDescent="0.25">
      <c r="A21" s="40" t="s">
        <v>1</v>
      </c>
      <c r="B21" s="487" t="s">
        <v>72</v>
      </c>
      <c r="C21" s="488"/>
      <c r="D21" s="489"/>
      <c r="E21" s="40">
        <v>15</v>
      </c>
      <c r="F21" s="40">
        <v>15</v>
      </c>
      <c r="G21" s="40">
        <v>15</v>
      </c>
      <c r="H21" s="40">
        <v>15</v>
      </c>
      <c r="I21" s="40">
        <v>15</v>
      </c>
      <c r="J21" s="40">
        <v>15</v>
      </c>
      <c r="K21" s="40">
        <v>10</v>
      </c>
      <c r="L21" s="40">
        <f>SUM(E21:K21)</f>
        <v>100</v>
      </c>
      <c r="M21" s="52"/>
      <c r="N21" s="52" t="s">
        <v>119</v>
      </c>
      <c r="O21" s="73"/>
      <c r="P21" s="490" t="s">
        <v>70</v>
      </c>
      <c r="Q21" s="471" t="s">
        <v>61</v>
      </c>
      <c r="R21" s="472"/>
    </row>
    <row r="22" spans="1:18" ht="43.5" customHeight="1" x14ac:dyDescent="0.25">
      <c r="A22" s="559" t="e">
        <f>+'MAPA DE RIESGOS SECCIONALES'!#REF!</f>
        <v>#REF!</v>
      </c>
      <c r="B22" s="36" t="s">
        <v>71</v>
      </c>
      <c r="C22" s="499" t="s">
        <v>2</v>
      </c>
      <c r="D22" s="499" t="s">
        <v>3</v>
      </c>
      <c r="E22" s="493" t="s">
        <v>94</v>
      </c>
      <c r="F22" s="493" t="s">
        <v>95</v>
      </c>
      <c r="G22" s="493" t="s">
        <v>96</v>
      </c>
      <c r="H22" s="493" t="s">
        <v>97</v>
      </c>
      <c r="I22" s="493" t="s">
        <v>98</v>
      </c>
      <c r="J22" s="493" t="s">
        <v>99</v>
      </c>
      <c r="K22" s="493" t="s">
        <v>100</v>
      </c>
      <c r="L22" s="493" t="s">
        <v>121</v>
      </c>
      <c r="M22" s="501" t="s">
        <v>114</v>
      </c>
      <c r="N22" s="501" t="s">
        <v>120</v>
      </c>
      <c r="O22" s="63"/>
      <c r="P22" s="491"/>
      <c r="Q22" s="466" t="s">
        <v>2</v>
      </c>
      <c r="R22" s="466" t="s">
        <v>3</v>
      </c>
    </row>
    <row r="23" spans="1:18" ht="35.25" customHeight="1" x14ac:dyDescent="0.25">
      <c r="A23" s="560"/>
      <c r="B23" s="37" t="s">
        <v>60</v>
      </c>
      <c r="C23" s="500"/>
      <c r="D23" s="500"/>
      <c r="E23" s="493"/>
      <c r="F23" s="493"/>
      <c r="G23" s="493"/>
      <c r="H23" s="493"/>
      <c r="I23" s="493"/>
      <c r="J23" s="493"/>
      <c r="K23" s="493"/>
      <c r="L23" s="493"/>
      <c r="M23" s="502"/>
      <c r="N23" s="502"/>
      <c r="O23" s="70"/>
      <c r="P23" s="492"/>
      <c r="Q23" s="467"/>
      <c r="R23" s="467"/>
    </row>
    <row r="24" spans="1:18" ht="18.75" customHeight="1" x14ac:dyDescent="0.25">
      <c r="A24" s="560"/>
      <c r="B24" s="495" t="e">
        <f>+'MAPA DE RIESGOS SECCIONALES'!#REF!</f>
        <v>#REF!</v>
      </c>
      <c r="C24" s="485" t="s">
        <v>40</v>
      </c>
      <c r="D24" s="485"/>
      <c r="E24" s="8">
        <f>IF(E25="Asignado",E$6,0)</f>
        <v>15</v>
      </c>
      <c r="F24" s="8">
        <f>IF(F25="Adecuado",F$6,0)</f>
        <v>15</v>
      </c>
      <c r="G24" s="8">
        <f>IF(G25="Oportuna",G$6,0)</f>
        <v>15</v>
      </c>
      <c r="H24" s="8">
        <f>IF(H25="Prevenir",H$6,10)</f>
        <v>15</v>
      </c>
      <c r="I24" s="8">
        <f>IF(I25="Confiable",I$6,0)</f>
        <v>15</v>
      </c>
      <c r="J24" s="8">
        <f>IF(J25="Se investigan y resuelven oportunamente",J$6,0)</f>
        <v>15</v>
      </c>
      <c r="K24" s="8">
        <f>IF(K25="Completa",10,IF(K25="Incompleta",5,IF(K25="No existe",0)))</f>
        <v>10</v>
      </c>
      <c r="L24" s="71">
        <f>SUM(E24:K24)</f>
        <v>100</v>
      </c>
      <c r="M24" s="56" t="s">
        <v>115</v>
      </c>
      <c r="N24" s="8">
        <f>IF(N25="Fuerte",100,IF(N25="Moderado",50,IF(N25="Débil",0)))</f>
        <v>100</v>
      </c>
      <c r="O24" s="64"/>
      <c r="P24" s="477">
        <f>IF(P32="Fuerte",2,IF(P32="Moderado",1,IF(P32="Débil",0)))</f>
        <v>2</v>
      </c>
      <c r="Q24" s="468">
        <f>+P24</f>
        <v>2</v>
      </c>
      <c r="R24" s="468">
        <f>IF((D24:D31)="x",P$9,0)</f>
        <v>0</v>
      </c>
    </row>
    <row r="25" spans="1:18" ht="36" x14ac:dyDescent="0.25">
      <c r="A25" s="560"/>
      <c r="B25" s="496"/>
      <c r="C25" s="486"/>
      <c r="D25" s="486"/>
      <c r="E25" s="39" t="s">
        <v>101</v>
      </c>
      <c r="F25" s="39" t="s">
        <v>102</v>
      </c>
      <c r="G25" s="39" t="s">
        <v>104</v>
      </c>
      <c r="H25" s="39" t="s">
        <v>106</v>
      </c>
      <c r="I25" s="39" t="s">
        <v>107</v>
      </c>
      <c r="J25" s="53" t="s">
        <v>109</v>
      </c>
      <c r="K25" s="39" t="s">
        <v>111</v>
      </c>
      <c r="L25" s="39" t="str">
        <f>IF(AND(L24&gt;=0,L24&lt;=84),"Débil",IF(AND(L24&gt;=85,L24&lt;=95),"Moderado",IF(AND(L24&gt;=96,L24&lt;=100),"Fuerte")))</f>
        <v>Fuerte</v>
      </c>
      <c r="M25" s="39" t="str">
        <f>IF(M24="Siempre","Fuerte",IF(M24="Algunas Veces","Moderado",IF(M24="No se ejecuta","Débil")))</f>
        <v>Fuerte</v>
      </c>
      <c r="N25" s="55" t="s">
        <v>118</v>
      </c>
      <c r="O25" s="65"/>
      <c r="P25" s="478"/>
      <c r="Q25" s="469"/>
      <c r="R25" s="469"/>
    </row>
    <row r="26" spans="1:18" ht="18.75" customHeight="1" x14ac:dyDescent="0.25">
      <c r="A26" s="560"/>
      <c r="B26" s="495" t="e">
        <f>+'MAPA DE RIESGOS SECCIONALES'!#REF!</f>
        <v>#REF!</v>
      </c>
      <c r="C26" s="485" t="s">
        <v>40</v>
      </c>
      <c r="D26" s="485"/>
      <c r="E26" s="8">
        <f>IF(E27="Asignado",E$6,0)</f>
        <v>15</v>
      </c>
      <c r="F26" s="8">
        <f>IF(F27="Adecuado",F$6,0)</f>
        <v>15</v>
      </c>
      <c r="G26" s="8">
        <f>IF(G27="Oportuna",G$6,0)</f>
        <v>15</v>
      </c>
      <c r="H26" s="8">
        <f>IF(H27="Prevenir",H$6,10)</f>
        <v>15</v>
      </c>
      <c r="I26" s="8">
        <f>IF(I27="Confiable",I$6,0)</f>
        <v>15</v>
      </c>
      <c r="J26" s="8">
        <f>IF(J27="Se investigan y resuelven oportunamente",J$6,0)</f>
        <v>15</v>
      </c>
      <c r="K26" s="8">
        <f>IF(K27="Completa",10,IF(K27="Incompleta",5,IF(K27="No existe",0)))</f>
        <v>10</v>
      </c>
      <c r="L26" s="71">
        <f>SUM(E26:K26)</f>
        <v>100</v>
      </c>
      <c r="M26" s="56" t="s">
        <v>115</v>
      </c>
      <c r="N26" s="8">
        <f>IF(N27="Fuerte",100,IF(N27="Moderado",50,IF(N27="Débil",0)))</f>
        <v>100</v>
      </c>
      <c r="O26" s="66"/>
      <c r="P26" s="478"/>
      <c r="Q26" s="469"/>
      <c r="R26" s="469"/>
    </row>
    <row r="27" spans="1:18" ht="36" x14ac:dyDescent="0.25">
      <c r="A27" s="560"/>
      <c r="B27" s="496"/>
      <c r="C27" s="486"/>
      <c r="D27" s="486"/>
      <c r="E27" s="39" t="s">
        <v>101</v>
      </c>
      <c r="F27" s="39" t="s">
        <v>102</v>
      </c>
      <c r="G27" s="39" t="s">
        <v>104</v>
      </c>
      <c r="H27" s="39" t="s">
        <v>106</v>
      </c>
      <c r="I27" s="39" t="s">
        <v>107</v>
      </c>
      <c r="J27" s="53" t="s">
        <v>109</v>
      </c>
      <c r="K27" s="39" t="s">
        <v>111</v>
      </c>
      <c r="L27" s="39" t="str">
        <f>IF(AND(L26&gt;=0,L26&lt;=84),"Débil",IF(AND(L26&gt;=85,L26&lt;=95),"Moderado",IF(AND(L26&gt;=96,L26&lt;=100),"Fuerte")))</f>
        <v>Fuerte</v>
      </c>
      <c r="M27" s="39" t="str">
        <f>IF(M26="Siempre","Fuerte",IF(M26="Algunas Veces","Moderado",IF(M26="No se ejecuta","Débil")))</f>
        <v>Fuerte</v>
      </c>
      <c r="N27" s="55" t="s">
        <v>118</v>
      </c>
      <c r="O27" s="65"/>
      <c r="P27" s="478"/>
      <c r="Q27" s="469"/>
      <c r="R27" s="469"/>
    </row>
    <row r="28" spans="1:18" ht="18.75" customHeight="1" x14ac:dyDescent="0.25">
      <c r="A28" s="560"/>
      <c r="B28" s="495" t="e">
        <f>+'MAPA DE RIESGOS SECCIONALES'!#REF!</f>
        <v>#REF!</v>
      </c>
      <c r="C28" s="485" t="s">
        <v>40</v>
      </c>
      <c r="D28" s="485"/>
      <c r="E28" s="8">
        <f>IF(E29="Asignado",E$6,0)</f>
        <v>15</v>
      </c>
      <c r="F28" s="8">
        <f>IF(F29="Adecuado",F$6,0)</f>
        <v>15</v>
      </c>
      <c r="G28" s="8">
        <f>IF(G29="Oportuna",G$6,0)</f>
        <v>15</v>
      </c>
      <c r="H28" s="8">
        <f>IF(H29="Prevenir",H$6,10)</f>
        <v>15</v>
      </c>
      <c r="I28" s="8">
        <f>IF(I29="Confiable",I$6,0)</f>
        <v>15</v>
      </c>
      <c r="J28" s="8">
        <f>IF(J29="Se investigan y resuelven oportunamente",J$6,0)</f>
        <v>15</v>
      </c>
      <c r="K28" s="8">
        <f>IF(K29="Completa",10,IF(K29="Incompleta",5,IF(K29="No existe",0)))</f>
        <v>10</v>
      </c>
      <c r="L28" s="71">
        <f>SUM(E28:K28)</f>
        <v>100</v>
      </c>
      <c r="M28" s="56" t="s">
        <v>115</v>
      </c>
      <c r="N28" s="8">
        <f>IF(N29="Fuerte",100,IF(N29="Moderado",50,IF(N29="Débil",0)))</f>
        <v>100</v>
      </c>
      <c r="O28" s="66"/>
      <c r="P28" s="478"/>
      <c r="Q28" s="469"/>
      <c r="R28" s="469"/>
    </row>
    <row r="29" spans="1:18" ht="36" x14ac:dyDescent="0.25">
      <c r="A29" s="560"/>
      <c r="B29" s="496"/>
      <c r="C29" s="486"/>
      <c r="D29" s="486"/>
      <c r="E29" s="39" t="s">
        <v>101</v>
      </c>
      <c r="F29" s="39" t="s">
        <v>102</v>
      </c>
      <c r="G29" s="39" t="s">
        <v>104</v>
      </c>
      <c r="H29" s="39" t="s">
        <v>106</v>
      </c>
      <c r="I29" s="39" t="s">
        <v>107</v>
      </c>
      <c r="J29" s="53" t="s">
        <v>109</v>
      </c>
      <c r="K29" s="39" t="s">
        <v>111</v>
      </c>
      <c r="L29" s="39" t="str">
        <f>IF(AND(L28&gt;=0,L28&lt;=84),"Débil",IF(AND(L28&gt;=85,L28&lt;=95),"Moderado",IF(AND(L28&gt;=96,L28&lt;=100),"Fuerte")))</f>
        <v>Fuerte</v>
      </c>
      <c r="M29" s="39" t="str">
        <f>IF(M28="Siempre","Fuerte",IF(M28="Algunas Veces","Moderado",IF(M28="No se ejecuta","Débil")))</f>
        <v>Fuerte</v>
      </c>
      <c r="N29" s="55" t="s">
        <v>118</v>
      </c>
      <c r="O29" s="65"/>
      <c r="P29" s="478"/>
      <c r="Q29" s="469"/>
      <c r="R29" s="469"/>
    </row>
    <row r="30" spans="1:18" ht="18.75" customHeight="1" x14ac:dyDescent="0.25">
      <c r="A30" s="560"/>
      <c r="B30" s="495"/>
      <c r="C30" s="485"/>
      <c r="D30" s="485"/>
      <c r="E30" s="8"/>
      <c r="F30" s="8"/>
      <c r="G30" s="8"/>
      <c r="H30" s="8"/>
      <c r="I30" s="8"/>
      <c r="J30" s="8"/>
      <c r="K30" s="8"/>
      <c r="L30" s="71"/>
      <c r="M30" s="56"/>
      <c r="N30" s="8"/>
      <c r="O30" s="66"/>
      <c r="P30" s="478"/>
      <c r="Q30" s="469"/>
      <c r="R30" s="469"/>
    </row>
    <row r="31" spans="1:18" x14ac:dyDescent="0.25">
      <c r="A31" s="561"/>
      <c r="B31" s="496"/>
      <c r="C31" s="486"/>
      <c r="D31" s="486"/>
      <c r="E31" s="39"/>
      <c r="F31" s="39"/>
      <c r="G31" s="39"/>
      <c r="H31" s="39"/>
      <c r="I31" s="39"/>
      <c r="J31" s="53"/>
      <c r="K31" s="39"/>
      <c r="L31" s="39"/>
      <c r="M31" s="39"/>
      <c r="N31" s="55"/>
      <c r="O31" s="55"/>
      <c r="P31" s="479"/>
      <c r="Q31" s="470"/>
      <c r="R31" s="470"/>
    </row>
    <row r="32" spans="1:18" x14ac:dyDescent="0.25">
      <c r="L32" s="54"/>
      <c r="N32" s="58">
        <f>AVERAGE(N24:N31)</f>
        <v>100</v>
      </c>
      <c r="O32" s="58"/>
      <c r="P32" s="57" t="str">
        <f>IF(AND(N32&gt;=0,N32&lt;=49),"Débil",IF(AND(N32&gt;=50,N32&lt;=87.5),"Moderado",IF(AND(N32&gt;=87.6,N32&lt;=100),"Fuerte")))</f>
        <v>Fuerte</v>
      </c>
      <c r="Q32" s="38"/>
      <c r="R32" s="38"/>
    </row>
    <row r="36" spans="1:18" ht="21" customHeight="1" x14ac:dyDescent="0.25">
      <c r="A36" s="41" t="s">
        <v>1</v>
      </c>
      <c r="B36" s="487" t="s">
        <v>72</v>
      </c>
      <c r="C36" s="488"/>
      <c r="D36" s="489"/>
      <c r="E36" s="40">
        <v>15</v>
      </c>
      <c r="F36" s="40">
        <v>15</v>
      </c>
      <c r="G36" s="40">
        <v>15</v>
      </c>
      <c r="H36" s="40">
        <v>15</v>
      </c>
      <c r="I36" s="40">
        <v>15</v>
      </c>
      <c r="J36" s="40">
        <v>15</v>
      </c>
      <c r="K36" s="40">
        <v>10</v>
      </c>
      <c r="L36" s="40">
        <f>SUM(E36:K36)</f>
        <v>100</v>
      </c>
      <c r="M36" s="52"/>
      <c r="N36" s="52" t="s">
        <v>119</v>
      </c>
      <c r="O36" s="73"/>
      <c r="P36" s="490" t="s">
        <v>70</v>
      </c>
      <c r="Q36" s="471" t="s">
        <v>61</v>
      </c>
      <c r="R36" s="472"/>
    </row>
    <row r="37" spans="1:18" ht="43.5" customHeight="1" x14ac:dyDescent="0.25">
      <c r="A37" s="528" t="s">
        <v>122</v>
      </c>
      <c r="B37" s="36" t="s">
        <v>71</v>
      </c>
      <c r="C37" s="499" t="s">
        <v>2</v>
      </c>
      <c r="D37" s="499" t="s">
        <v>3</v>
      </c>
      <c r="E37" s="493" t="s">
        <v>94</v>
      </c>
      <c r="F37" s="493" t="s">
        <v>95</v>
      </c>
      <c r="G37" s="493" t="s">
        <v>96</v>
      </c>
      <c r="H37" s="493" t="s">
        <v>97</v>
      </c>
      <c r="I37" s="493" t="s">
        <v>98</v>
      </c>
      <c r="J37" s="493" t="s">
        <v>99</v>
      </c>
      <c r="K37" s="493" t="s">
        <v>100</v>
      </c>
      <c r="L37" s="493" t="s">
        <v>121</v>
      </c>
      <c r="M37" s="501" t="s">
        <v>114</v>
      </c>
      <c r="N37" s="501" t="s">
        <v>120</v>
      </c>
      <c r="O37" s="63"/>
      <c r="P37" s="491"/>
      <c r="Q37" s="466" t="s">
        <v>2</v>
      </c>
      <c r="R37" s="466" t="s">
        <v>3</v>
      </c>
    </row>
    <row r="38" spans="1:18" ht="35.25" customHeight="1" x14ac:dyDescent="0.25">
      <c r="A38" s="529"/>
      <c r="B38" s="37" t="s">
        <v>60</v>
      </c>
      <c r="C38" s="500"/>
      <c r="D38" s="500"/>
      <c r="E38" s="493"/>
      <c r="F38" s="493"/>
      <c r="G38" s="493"/>
      <c r="H38" s="493"/>
      <c r="I38" s="493"/>
      <c r="J38" s="493"/>
      <c r="K38" s="493"/>
      <c r="L38" s="493"/>
      <c r="M38" s="502"/>
      <c r="N38" s="502"/>
      <c r="O38" s="70"/>
      <c r="P38" s="492"/>
      <c r="Q38" s="467"/>
      <c r="R38" s="467"/>
    </row>
    <row r="39" spans="1:18" ht="18.75" customHeight="1" x14ac:dyDescent="0.25">
      <c r="A39" s="529"/>
      <c r="B39" s="495" t="e">
        <f>+'MAPA DE RIESGOS SECCIONALES'!#REF!</f>
        <v>#REF!</v>
      </c>
      <c r="C39" s="485" t="s">
        <v>40</v>
      </c>
      <c r="D39" s="485"/>
      <c r="E39" s="8">
        <f>IF(E40="Asignado",E$6,0)</f>
        <v>15</v>
      </c>
      <c r="F39" s="8">
        <f>IF(F40="Adecuado",F$6,0)</f>
        <v>15</v>
      </c>
      <c r="G39" s="8">
        <f>IF(G40="Oportuna",G$6,0)</f>
        <v>15</v>
      </c>
      <c r="H39" s="8">
        <f>IF(H40="Prevenir",H$6,10)</f>
        <v>15</v>
      </c>
      <c r="I39" s="8">
        <f>IF(I40="Confiable",I$6,0)</f>
        <v>15</v>
      </c>
      <c r="J39" s="8">
        <f>IF(J40="Se investigan y resuelven oportunamente",J$6,0)</f>
        <v>15</v>
      </c>
      <c r="K39" s="8">
        <f>IF(K40="Completa",10,IF(K40="Incompleta",5,IF(K40="No existe",0)))</f>
        <v>10</v>
      </c>
      <c r="L39" s="71">
        <f>SUM(E39:K39)</f>
        <v>100</v>
      </c>
      <c r="M39" s="56" t="s">
        <v>115</v>
      </c>
      <c r="N39" s="8">
        <f>IF(N40="Fuerte",100,IF(N40="Moderado",50,IF(N40="Débil",0)))</f>
        <v>100</v>
      </c>
      <c r="O39" s="64"/>
      <c r="P39" s="477">
        <f>IF(P47="Fuerte",2,IF(P47="Moderado",1,IF(P47="Débil",0)))</f>
        <v>2</v>
      </c>
      <c r="Q39" s="468">
        <f>+P39</f>
        <v>2</v>
      </c>
      <c r="R39" s="468">
        <f>IF((D39:D46)="x",P$9,0)</f>
        <v>0</v>
      </c>
    </row>
    <row r="40" spans="1:18" ht="36" x14ac:dyDescent="0.25">
      <c r="A40" s="529"/>
      <c r="B40" s="496"/>
      <c r="C40" s="486"/>
      <c r="D40" s="486"/>
      <c r="E40" s="39" t="s">
        <v>101</v>
      </c>
      <c r="F40" s="39" t="s">
        <v>102</v>
      </c>
      <c r="G40" s="39" t="s">
        <v>104</v>
      </c>
      <c r="H40" s="39" t="s">
        <v>106</v>
      </c>
      <c r="I40" s="39" t="s">
        <v>107</v>
      </c>
      <c r="J40" s="53" t="s">
        <v>109</v>
      </c>
      <c r="K40" s="39" t="s">
        <v>111</v>
      </c>
      <c r="L40" s="39" t="str">
        <f>IF(AND(L39&gt;=0,L39&lt;=84),"Débil",IF(AND(L39&gt;=85,L39&lt;=95),"Moderado",IF(AND(L39&gt;=96,L39&lt;=100),"Fuerte")))</f>
        <v>Fuerte</v>
      </c>
      <c r="M40" s="39" t="str">
        <f>IF(M39="Siempre","Fuerte",IF(M39="Algunas Veces","Moderado",IF(M39="No se ejecuta","Débil")))</f>
        <v>Fuerte</v>
      </c>
      <c r="N40" s="55" t="s">
        <v>118</v>
      </c>
      <c r="O40" s="65"/>
      <c r="P40" s="478"/>
      <c r="Q40" s="469"/>
      <c r="R40" s="469"/>
    </row>
    <row r="41" spans="1:18" ht="18.75" customHeight="1" x14ac:dyDescent="0.25">
      <c r="A41" s="529"/>
      <c r="B41" s="495" t="e">
        <f>+'MAPA DE RIESGOS SECCIONALES'!#REF!</f>
        <v>#REF!</v>
      </c>
      <c r="C41" s="485" t="s">
        <v>40</v>
      </c>
      <c r="D41" s="485"/>
      <c r="E41" s="8">
        <f>IF(E42="Asignado",E$6,0)</f>
        <v>15</v>
      </c>
      <c r="F41" s="8">
        <f>IF(F42="Adecuado",F$6,0)</f>
        <v>15</v>
      </c>
      <c r="G41" s="8">
        <f>IF(G42="Oportuna",G$6,0)</f>
        <v>15</v>
      </c>
      <c r="H41" s="8">
        <f>IF(H42="Prevenir",H$6,10)</f>
        <v>15</v>
      </c>
      <c r="I41" s="8">
        <f>IF(I42="Confiable",I$6,0)</f>
        <v>15</v>
      </c>
      <c r="J41" s="8">
        <f>IF(J42="Se investigan y resuelven oportunamente",J$6,0)</f>
        <v>15</v>
      </c>
      <c r="K41" s="8">
        <f>IF(K42="Completa",10,IF(K42="Incompleta",5,IF(K42="No existe",0)))</f>
        <v>10</v>
      </c>
      <c r="L41" s="71">
        <f>SUM(E41:K41)</f>
        <v>100</v>
      </c>
      <c r="M41" s="56" t="s">
        <v>115</v>
      </c>
      <c r="N41" s="8">
        <f>IF(N42="Fuerte",100,IF(N42="Moderado",50,IF(N42="Débil",0)))</f>
        <v>100</v>
      </c>
      <c r="O41" s="66"/>
      <c r="P41" s="478"/>
      <c r="Q41" s="469"/>
      <c r="R41" s="469"/>
    </row>
    <row r="42" spans="1:18" ht="36" x14ac:dyDescent="0.25">
      <c r="A42" s="529"/>
      <c r="B42" s="496"/>
      <c r="C42" s="486"/>
      <c r="D42" s="486"/>
      <c r="E42" s="39" t="s">
        <v>101</v>
      </c>
      <c r="F42" s="39" t="s">
        <v>102</v>
      </c>
      <c r="G42" s="39" t="s">
        <v>104</v>
      </c>
      <c r="H42" s="39" t="s">
        <v>106</v>
      </c>
      <c r="I42" s="39" t="s">
        <v>107</v>
      </c>
      <c r="J42" s="53" t="s">
        <v>109</v>
      </c>
      <c r="K42" s="39" t="s">
        <v>111</v>
      </c>
      <c r="L42" s="39" t="str">
        <f>IF(AND(L41&gt;=0,L41&lt;=84),"Débil",IF(AND(L41&gt;=85,L41&lt;=95),"Moderado",IF(AND(L41&gt;=96,L41&lt;=100),"Fuerte")))</f>
        <v>Fuerte</v>
      </c>
      <c r="M42" s="39" t="str">
        <f>IF(M41="Siempre","Fuerte",IF(M41="Algunas Veces","Moderado",IF(M41="No se ejecuta","Débil")))</f>
        <v>Fuerte</v>
      </c>
      <c r="N42" s="55" t="s">
        <v>118</v>
      </c>
      <c r="O42" s="65"/>
      <c r="P42" s="478"/>
      <c r="Q42" s="469"/>
      <c r="R42" s="469"/>
    </row>
    <row r="43" spans="1:18" ht="18.75" customHeight="1" x14ac:dyDescent="0.25">
      <c r="A43" s="529"/>
      <c r="B43" s="495" t="e">
        <f>+'MAPA DE RIESGOS SECCIONALES'!#REF!</f>
        <v>#REF!</v>
      </c>
      <c r="C43" s="485"/>
      <c r="D43" s="485" t="s">
        <v>40</v>
      </c>
      <c r="E43" s="8">
        <f>IF(E44="Asignado",E$6,0)</f>
        <v>15</v>
      </c>
      <c r="F43" s="8">
        <f>IF(F44="Adecuado",F$6,0)</f>
        <v>15</v>
      </c>
      <c r="G43" s="8">
        <f>IF(G44="Oportuna",G$6,0)</f>
        <v>15</v>
      </c>
      <c r="H43" s="8">
        <f>IF(H44="Prevenir",H$6,10)</f>
        <v>15</v>
      </c>
      <c r="I43" s="8">
        <f>IF(I44="Confiable",I$6,0)</f>
        <v>15</v>
      </c>
      <c r="J43" s="8">
        <f>IF(J44="Se investigan y resuelven oportunamente",J$6,0)</f>
        <v>15</v>
      </c>
      <c r="K43" s="8">
        <f>IF(K44="Completa",10,IF(K44="Incompleta",5,IF(K44="No existe",0)))</f>
        <v>10</v>
      </c>
      <c r="L43" s="71">
        <f>SUM(E43:K43)</f>
        <v>100</v>
      </c>
      <c r="M43" s="56" t="s">
        <v>115</v>
      </c>
      <c r="N43" s="8">
        <f>IF(N44="Fuerte",100,IF(N44="Moderado",50,IF(N44="Débil",0)))</f>
        <v>100</v>
      </c>
      <c r="O43" s="66"/>
      <c r="P43" s="478"/>
      <c r="Q43" s="469"/>
      <c r="R43" s="469"/>
    </row>
    <row r="44" spans="1:18" ht="36" x14ac:dyDescent="0.25">
      <c r="A44" s="529"/>
      <c r="B44" s="496"/>
      <c r="C44" s="486"/>
      <c r="D44" s="486"/>
      <c r="E44" s="39" t="s">
        <v>101</v>
      </c>
      <c r="F44" s="39" t="s">
        <v>102</v>
      </c>
      <c r="G44" s="39" t="s">
        <v>104</v>
      </c>
      <c r="H44" s="39" t="s">
        <v>106</v>
      </c>
      <c r="I44" s="39" t="s">
        <v>107</v>
      </c>
      <c r="J44" s="53" t="s">
        <v>109</v>
      </c>
      <c r="K44" s="39" t="s">
        <v>111</v>
      </c>
      <c r="L44" s="39" t="str">
        <f>IF(AND(L43&gt;=0,L43&lt;=84),"Débil",IF(AND(L43&gt;=85,L43&lt;=95),"Moderado",IF(AND(L43&gt;=96,L43&lt;=100),"Fuerte")))</f>
        <v>Fuerte</v>
      </c>
      <c r="M44" s="39" t="str">
        <f>IF(M43="Siempre","Fuerte",IF(M43="Algunas Veces","Moderado",IF(M43="No se ejecuta","Débil")))</f>
        <v>Fuerte</v>
      </c>
      <c r="N44" s="55" t="s">
        <v>118</v>
      </c>
      <c r="O44" s="65"/>
      <c r="P44" s="478"/>
      <c r="Q44" s="469"/>
      <c r="R44" s="469"/>
    </row>
    <row r="45" spans="1:18" ht="18.75" customHeight="1" x14ac:dyDescent="0.25">
      <c r="A45" s="529"/>
      <c r="B45" s="495" t="e">
        <f>+'MAPA DE RIESGOS SECCIONALES'!#REF!</f>
        <v>#REF!</v>
      </c>
      <c r="C45" s="485"/>
      <c r="D45" s="485" t="s">
        <v>40</v>
      </c>
      <c r="E45" s="8">
        <f>IF(E46="Asignado",E$6,0)</f>
        <v>15</v>
      </c>
      <c r="F45" s="8">
        <f>IF(F46="Adecuado",F$6,0)</f>
        <v>15</v>
      </c>
      <c r="G45" s="8">
        <f>IF(G46="Oportuna",G$6,0)</f>
        <v>15</v>
      </c>
      <c r="H45" s="8">
        <f>IF(H46="Prevenir",H$6,10)</f>
        <v>15</v>
      </c>
      <c r="I45" s="8">
        <f>IF(I46="Confiable",I$6,0)</f>
        <v>15</v>
      </c>
      <c r="J45" s="8">
        <f>IF(J46="Se investigan y resuelven oportunamente",J$6,0)</f>
        <v>15</v>
      </c>
      <c r="K45" s="8">
        <f>IF(K46="Completa",10,IF(K46="Incompleta",5,IF(K46="No existe",0)))</f>
        <v>10</v>
      </c>
      <c r="L45" s="71">
        <f>SUM(E45:K45)</f>
        <v>100</v>
      </c>
      <c r="M45" s="56" t="s">
        <v>115</v>
      </c>
      <c r="N45" s="8">
        <f>IF(N46="Fuerte",100,IF(N46="Moderado",50,IF(N46="Débil",0)))</f>
        <v>100</v>
      </c>
      <c r="O45" s="66"/>
      <c r="P45" s="478"/>
      <c r="Q45" s="469"/>
      <c r="R45" s="469"/>
    </row>
    <row r="46" spans="1:18" ht="36" customHeight="1" x14ac:dyDescent="0.25">
      <c r="A46" s="530"/>
      <c r="B46" s="496"/>
      <c r="C46" s="486"/>
      <c r="D46" s="486"/>
      <c r="E46" s="39" t="s">
        <v>101</v>
      </c>
      <c r="F46" s="39" t="s">
        <v>102</v>
      </c>
      <c r="G46" s="39" t="s">
        <v>104</v>
      </c>
      <c r="H46" s="39" t="s">
        <v>106</v>
      </c>
      <c r="I46" s="39" t="s">
        <v>107</v>
      </c>
      <c r="J46" s="53" t="s">
        <v>109</v>
      </c>
      <c r="K46" s="39" t="s">
        <v>111</v>
      </c>
      <c r="L46" s="39" t="str">
        <f>IF(AND(L45&gt;=0,L45&lt;=84),"Débil",IF(AND(L45&gt;=85,L45&lt;=95),"Moderado",IF(AND(L45&gt;=96,L45&lt;=100),"Fuerte")))</f>
        <v>Fuerte</v>
      </c>
      <c r="M46" s="39" t="str">
        <f>IF(M45="Siempre","Fuerte",IF(M45="Algunas Veces","Moderado",IF(M45="No se ejecuta","Débil")))</f>
        <v>Fuerte</v>
      </c>
      <c r="N46" s="55" t="s">
        <v>118</v>
      </c>
      <c r="O46" s="55"/>
      <c r="P46" s="479"/>
      <c r="Q46" s="470"/>
      <c r="R46" s="470"/>
    </row>
    <row r="47" spans="1:18" x14ac:dyDescent="0.25">
      <c r="L47" s="54"/>
      <c r="N47" s="58">
        <f>AVERAGE(N39:N46)</f>
        <v>100</v>
      </c>
      <c r="O47" s="58"/>
      <c r="P47" s="57" t="str">
        <f>IF(AND(N47&gt;=0,N47&lt;=49),"Débil",IF(AND(N47&gt;=50,N47&lt;=87.5),"Moderado",IF(AND(N47&gt;=87.6,N47&lt;=100),"Fuerte")))</f>
        <v>Fuerte</v>
      </c>
      <c r="Q47" s="38"/>
      <c r="R47" s="38"/>
    </row>
    <row r="50" spans="1:18" hidden="1" x14ac:dyDescent="0.25"/>
    <row r="51" spans="1:18" ht="21" hidden="1" customHeight="1" x14ac:dyDescent="0.25">
      <c r="A51" s="41" t="s">
        <v>1</v>
      </c>
      <c r="B51" s="487" t="s">
        <v>72</v>
      </c>
      <c r="C51" s="488"/>
      <c r="D51" s="489"/>
      <c r="E51" s="40">
        <v>15</v>
      </c>
      <c r="F51" s="40">
        <v>5</v>
      </c>
      <c r="G51" s="40">
        <v>15</v>
      </c>
      <c r="H51" s="40">
        <v>10</v>
      </c>
      <c r="I51" s="40">
        <v>15</v>
      </c>
      <c r="J51" s="40">
        <v>10</v>
      </c>
      <c r="K51" s="40">
        <v>30</v>
      </c>
      <c r="L51" s="40">
        <f>SUM(E51:K51)</f>
        <v>100</v>
      </c>
      <c r="M51" s="40"/>
      <c r="N51" s="40"/>
      <c r="O51" s="67"/>
      <c r="P51" s="490" t="s">
        <v>70</v>
      </c>
      <c r="Q51" s="471" t="s">
        <v>61</v>
      </c>
      <c r="R51" s="472"/>
    </row>
    <row r="52" spans="1:18" ht="43.5" hidden="1" customHeight="1" x14ac:dyDescent="0.25">
      <c r="A52" s="511" t="e">
        <f>+'MAPA DE RIESGOS SECCIONALES'!#REF!</f>
        <v>#REF!</v>
      </c>
      <c r="B52" s="36" t="s">
        <v>71</v>
      </c>
      <c r="C52" s="499" t="s">
        <v>2</v>
      </c>
      <c r="D52" s="499" t="s">
        <v>3</v>
      </c>
      <c r="E52" s="493" t="s">
        <v>41</v>
      </c>
      <c r="F52" s="493" t="s">
        <v>42</v>
      </c>
      <c r="G52" s="493" t="s">
        <v>43</v>
      </c>
      <c r="H52" s="493" t="s">
        <v>44</v>
      </c>
      <c r="I52" s="493" t="s">
        <v>45</v>
      </c>
      <c r="J52" s="493" t="s">
        <v>46</v>
      </c>
      <c r="K52" s="493" t="s">
        <v>47</v>
      </c>
      <c r="L52" s="493" t="s">
        <v>69</v>
      </c>
      <c r="M52" s="69"/>
      <c r="N52" s="69"/>
      <c r="O52" s="63"/>
      <c r="P52" s="491"/>
      <c r="Q52" s="466" t="s">
        <v>2</v>
      </c>
      <c r="R52" s="466" t="s">
        <v>3</v>
      </c>
    </row>
    <row r="53" spans="1:18" ht="35.25" hidden="1" customHeight="1" x14ac:dyDescent="0.25">
      <c r="A53" s="512"/>
      <c r="B53" s="37" t="s">
        <v>60</v>
      </c>
      <c r="C53" s="500"/>
      <c r="D53" s="500"/>
      <c r="E53" s="493"/>
      <c r="F53" s="493"/>
      <c r="G53" s="493"/>
      <c r="H53" s="493"/>
      <c r="I53" s="493"/>
      <c r="J53" s="493"/>
      <c r="K53" s="493"/>
      <c r="L53" s="493"/>
      <c r="M53" s="69"/>
      <c r="N53" s="69"/>
      <c r="O53" s="70"/>
      <c r="P53" s="492"/>
      <c r="Q53" s="467"/>
      <c r="R53" s="467"/>
    </row>
    <row r="54" spans="1:18" ht="18.75" hidden="1" customHeight="1" x14ac:dyDescent="0.25">
      <c r="A54" s="512"/>
      <c r="B54" s="495" t="e">
        <f>+'MAPA DE RIESGOS SECCIONALES'!#REF!</f>
        <v>#REF!</v>
      </c>
      <c r="C54" s="485"/>
      <c r="D54" s="485"/>
      <c r="E54" s="8">
        <f t="shared" ref="E54:K54" si="0">IF(E55="x",E51,0)</f>
        <v>0</v>
      </c>
      <c r="F54" s="8">
        <f t="shared" si="0"/>
        <v>0</v>
      </c>
      <c r="G54" s="8">
        <f t="shared" si="0"/>
        <v>0</v>
      </c>
      <c r="H54" s="8">
        <f t="shared" si="0"/>
        <v>0</v>
      </c>
      <c r="I54" s="8">
        <f t="shared" si="0"/>
        <v>0</v>
      </c>
      <c r="J54" s="8">
        <f t="shared" si="0"/>
        <v>0</v>
      </c>
      <c r="K54" s="8">
        <f t="shared" si="0"/>
        <v>0</v>
      </c>
      <c r="L54" s="533">
        <f>SUM(E54:K54)</f>
        <v>0</v>
      </c>
      <c r="M54" s="71"/>
      <c r="N54" s="71"/>
      <c r="O54" s="71"/>
      <c r="P54" s="490">
        <f>IF(AND(L54&gt;=0,L54&lt;=50),0,IF(AND(L54&gt;=51,L54&lt;=75),1,IF(AND(L54&gt;=76,L54&lt;=100),2)))</f>
        <v>0</v>
      </c>
      <c r="Q54" s="468">
        <f>IF(C54="x",P54,0)</f>
        <v>0</v>
      </c>
      <c r="R54" s="468">
        <f>IF(D54="x",P54,0)</f>
        <v>0</v>
      </c>
    </row>
    <row r="55" spans="1:18" ht="67.5" hidden="1" customHeight="1" x14ac:dyDescent="0.25">
      <c r="A55" s="512"/>
      <c r="B55" s="496"/>
      <c r="C55" s="486"/>
      <c r="D55" s="486"/>
      <c r="E55" s="39"/>
      <c r="F55" s="39"/>
      <c r="G55" s="39"/>
      <c r="H55" s="39"/>
      <c r="I55" s="39"/>
      <c r="J55" s="39"/>
      <c r="K55" s="39"/>
      <c r="L55" s="534"/>
      <c r="M55" s="72"/>
      <c r="N55" s="72"/>
      <c r="O55" s="72"/>
      <c r="P55" s="492"/>
      <c r="Q55" s="470"/>
      <c r="R55" s="470"/>
    </row>
    <row r="56" spans="1:18" ht="18.75" hidden="1" customHeight="1" x14ac:dyDescent="0.25">
      <c r="A56" s="512"/>
      <c r="B56" s="495" t="e">
        <f>+'MAPA DE RIESGOS SECCIONALES'!#REF!</f>
        <v>#REF!</v>
      </c>
      <c r="C56" s="485"/>
      <c r="D56" s="485"/>
      <c r="E56" s="8">
        <f t="shared" ref="E56:K56" si="1">IF(E57="x",E51,0)</f>
        <v>0</v>
      </c>
      <c r="F56" s="8">
        <f t="shared" si="1"/>
        <v>0</v>
      </c>
      <c r="G56" s="8">
        <f t="shared" si="1"/>
        <v>0</v>
      </c>
      <c r="H56" s="8">
        <f t="shared" si="1"/>
        <v>0</v>
      </c>
      <c r="I56" s="8">
        <f t="shared" si="1"/>
        <v>0</v>
      </c>
      <c r="J56" s="8">
        <f t="shared" si="1"/>
        <v>0</v>
      </c>
      <c r="K56" s="8">
        <f t="shared" si="1"/>
        <v>0</v>
      </c>
      <c r="L56" s="533">
        <f>SUM(E56:K56)</f>
        <v>0</v>
      </c>
      <c r="M56" s="71"/>
      <c r="N56" s="71"/>
      <c r="O56" s="71"/>
      <c r="P56" s="490">
        <f>IF(AND(L56&gt;=0,L56&lt;=50),0,IF(AND(L56&gt;=51,L56&lt;=75),1,IF(AND(L56&gt;=76,L56&lt;=100),2)))</f>
        <v>0</v>
      </c>
      <c r="Q56" s="468">
        <f>IF(C56="x",P56,0)</f>
        <v>0</v>
      </c>
      <c r="R56" s="468">
        <f>IF(D56="x",P56,0)</f>
        <v>0</v>
      </c>
    </row>
    <row r="57" spans="1:18" ht="15" hidden="1" customHeight="1" x14ac:dyDescent="0.25">
      <c r="A57" s="512"/>
      <c r="B57" s="496"/>
      <c r="C57" s="486"/>
      <c r="D57" s="486"/>
      <c r="E57" s="39"/>
      <c r="F57" s="39"/>
      <c r="G57" s="39"/>
      <c r="H57" s="39"/>
      <c r="I57" s="39"/>
      <c r="J57" s="39"/>
      <c r="K57" s="39"/>
      <c r="L57" s="534"/>
      <c r="M57" s="72"/>
      <c r="N57" s="72"/>
      <c r="O57" s="72"/>
      <c r="P57" s="492"/>
      <c r="Q57" s="470"/>
      <c r="R57" s="470"/>
    </row>
    <row r="58" spans="1:18" ht="18.75" hidden="1" customHeight="1" x14ac:dyDescent="0.25">
      <c r="A58" s="512"/>
      <c r="B58" s="495" t="e">
        <f>+'MAPA DE RIESGOS SECCIONALES'!#REF!</f>
        <v>#REF!</v>
      </c>
      <c r="C58" s="485"/>
      <c r="D58" s="485"/>
      <c r="E58" s="8">
        <f>IF(E59="x",E51,0)</f>
        <v>0</v>
      </c>
      <c r="F58" s="8">
        <f t="shared" ref="F58:K58" si="2">IF(F59="x",F51,0)</f>
        <v>0</v>
      </c>
      <c r="G58" s="8">
        <f t="shared" si="2"/>
        <v>0</v>
      </c>
      <c r="H58" s="8">
        <f t="shared" si="2"/>
        <v>0</v>
      </c>
      <c r="I58" s="8">
        <f t="shared" si="2"/>
        <v>0</v>
      </c>
      <c r="J58" s="8">
        <f t="shared" si="2"/>
        <v>0</v>
      </c>
      <c r="K58" s="8">
        <f t="shared" si="2"/>
        <v>0</v>
      </c>
      <c r="L58" s="533">
        <f>SUM(E58:K58)</f>
        <v>0</v>
      </c>
      <c r="M58" s="71"/>
      <c r="N58" s="71"/>
      <c r="O58" s="71"/>
      <c r="P58" s="490">
        <f>IF(AND(L58&gt;=0,L58&lt;=50),0,IF(AND(L58&gt;=51,L58&lt;=75),1,IF(AND(L58&gt;=76,L58&lt;=100),2)))</f>
        <v>0</v>
      </c>
      <c r="Q58" s="468">
        <f>IF(C58="x",P58,0)</f>
        <v>0</v>
      </c>
      <c r="R58" s="468">
        <f>IF(D58="x",P58,0)</f>
        <v>0</v>
      </c>
    </row>
    <row r="59" spans="1:18" ht="15" hidden="1" customHeight="1" x14ac:dyDescent="0.25">
      <c r="A59" s="512"/>
      <c r="B59" s="496"/>
      <c r="C59" s="486"/>
      <c r="D59" s="486"/>
      <c r="E59" s="39"/>
      <c r="F59" s="39"/>
      <c r="G59" s="39"/>
      <c r="H59" s="39"/>
      <c r="I59" s="39"/>
      <c r="J59" s="39"/>
      <c r="K59" s="39"/>
      <c r="L59" s="534"/>
      <c r="M59" s="72"/>
      <c r="N59" s="72"/>
      <c r="O59" s="72"/>
      <c r="P59" s="492"/>
      <c r="Q59" s="470"/>
      <c r="R59" s="470"/>
    </row>
    <row r="60" spans="1:18" ht="18.75" hidden="1" customHeight="1" x14ac:dyDescent="0.25">
      <c r="A60" s="512"/>
      <c r="B60" s="495" t="e">
        <f>+'MAPA DE RIESGOS SECCIONALES'!#REF!</f>
        <v>#REF!</v>
      </c>
      <c r="C60" s="485"/>
      <c r="D60" s="485"/>
      <c r="E60" s="8">
        <f>IF(E61="x",E51,0)</f>
        <v>0</v>
      </c>
      <c r="F60" s="8">
        <f t="shared" ref="F60:K60" si="3">IF(F61="x",F51,0)</f>
        <v>0</v>
      </c>
      <c r="G60" s="8">
        <f t="shared" si="3"/>
        <v>0</v>
      </c>
      <c r="H60" s="8">
        <f t="shared" si="3"/>
        <v>0</v>
      </c>
      <c r="I60" s="8">
        <f t="shared" si="3"/>
        <v>0</v>
      </c>
      <c r="J60" s="8">
        <f t="shared" si="3"/>
        <v>0</v>
      </c>
      <c r="K60" s="8">
        <f t="shared" si="3"/>
        <v>0</v>
      </c>
      <c r="L60" s="533">
        <f>SUM(E60:K60)</f>
        <v>0</v>
      </c>
      <c r="M60" s="71"/>
      <c r="N60" s="71"/>
      <c r="O60" s="71"/>
      <c r="P60" s="490">
        <f>IF(AND(L60&gt;=0,L60&lt;=50),0,IF(AND(L60&gt;=51,L60&lt;=75),1,IF(AND(L60&gt;=76,L60&lt;=100),2)))</f>
        <v>0</v>
      </c>
      <c r="Q60" s="468">
        <f>IF(C60="x",P60,0)</f>
        <v>0</v>
      </c>
      <c r="R60" s="468">
        <f>IF(D60="x",P60,0)</f>
        <v>0</v>
      </c>
    </row>
    <row r="61" spans="1:18" ht="15" hidden="1" customHeight="1" x14ac:dyDescent="0.25">
      <c r="A61" s="513"/>
      <c r="B61" s="496"/>
      <c r="C61" s="486"/>
      <c r="D61" s="486"/>
      <c r="E61" s="39"/>
      <c r="F61" s="39"/>
      <c r="G61" s="39"/>
      <c r="H61" s="39"/>
      <c r="I61" s="39"/>
      <c r="J61" s="39"/>
      <c r="K61" s="39"/>
      <c r="L61" s="534"/>
      <c r="M61" s="72"/>
      <c r="N61" s="72"/>
      <c r="O61" s="72"/>
      <c r="P61" s="492"/>
      <c r="Q61" s="470"/>
      <c r="R61" s="470"/>
    </row>
    <row r="62" spans="1:18" hidden="1" x14ac:dyDescent="0.25">
      <c r="L62" s="535" t="s">
        <v>77</v>
      </c>
      <c r="M62" s="535"/>
      <c r="N62" s="535"/>
      <c r="O62" s="535"/>
      <c r="P62" s="536"/>
      <c r="Q62" s="38">
        <f>SUM(Q54:Q61)</f>
        <v>0</v>
      </c>
      <c r="R62" s="38">
        <f>SUM(R54:R61)</f>
        <v>0</v>
      </c>
    </row>
    <row r="63" spans="1:18" hidden="1" x14ac:dyDescent="0.25"/>
    <row r="66" spans="1:18" ht="21" customHeight="1" x14ac:dyDescent="0.25">
      <c r="A66" s="41" t="s">
        <v>1</v>
      </c>
      <c r="B66" s="487" t="s">
        <v>72</v>
      </c>
      <c r="C66" s="488"/>
      <c r="D66" s="489"/>
      <c r="E66" s="40">
        <v>15</v>
      </c>
      <c r="F66" s="40">
        <v>15</v>
      </c>
      <c r="G66" s="40">
        <v>15</v>
      </c>
      <c r="H66" s="40">
        <v>15</v>
      </c>
      <c r="I66" s="40">
        <v>15</v>
      </c>
      <c r="J66" s="40">
        <v>15</v>
      </c>
      <c r="K66" s="40">
        <v>10</v>
      </c>
      <c r="L66" s="40">
        <f>SUM(E66:K66)</f>
        <v>100</v>
      </c>
      <c r="M66" s="52"/>
      <c r="N66" s="52" t="s">
        <v>119</v>
      </c>
      <c r="O66" s="73"/>
      <c r="P66" s="490" t="s">
        <v>70</v>
      </c>
      <c r="Q66" s="471" t="s">
        <v>61</v>
      </c>
      <c r="R66" s="472"/>
    </row>
    <row r="67" spans="1:18" ht="43.5" customHeight="1" x14ac:dyDescent="0.25">
      <c r="A67" s="505" t="e">
        <f>+'MAPA DE RIESGOS SECCIONALES'!#REF!</f>
        <v>#REF!</v>
      </c>
      <c r="B67" s="36" t="s">
        <v>71</v>
      </c>
      <c r="C67" s="499" t="s">
        <v>2</v>
      </c>
      <c r="D67" s="499" t="s">
        <v>3</v>
      </c>
      <c r="E67" s="493" t="s">
        <v>94</v>
      </c>
      <c r="F67" s="493" t="s">
        <v>95</v>
      </c>
      <c r="G67" s="493" t="s">
        <v>96</v>
      </c>
      <c r="H67" s="493" t="s">
        <v>97</v>
      </c>
      <c r="I67" s="493" t="s">
        <v>98</v>
      </c>
      <c r="J67" s="493" t="s">
        <v>99</v>
      </c>
      <c r="K67" s="493" t="s">
        <v>100</v>
      </c>
      <c r="L67" s="493" t="s">
        <v>121</v>
      </c>
      <c r="M67" s="501" t="s">
        <v>114</v>
      </c>
      <c r="N67" s="501" t="s">
        <v>120</v>
      </c>
      <c r="O67" s="63"/>
      <c r="P67" s="491"/>
      <c r="Q67" s="466" t="s">
        <v>2</v>
      </c>
      <c r="R67" s="466" t="s">
        <v>3</v>
      </c>
    </row>
    <row r="68" spans="1:18" ht="35.25" customHeight="1" x14ac:dyDescent="0.25">
      <c r="A68" s="506"/>
      <c r="B68" s="37" t="s">
        <v>60</v>
      </c>
      <c r="C68" s="500"/>
      <c r="D68" s="500"/>
      <c r="E68" s="493"/>
      <c r="F68" s="493"/>
      <c r="G68" s="493"/>
      <c r="H68" s="493"/>
      <c r="I68" s="493"/>
      <c r="J68" s="493"/>
      <c r="K68" s="493"/>
      <c r="L68" s="493"/>
      <c r="M68" s="502"/>
      <c r="N68" s="502"/>
      <c r="O68" s="70"/>
      <c r="P68" s="492"/>
      <c r="Q68" s="467"/>
      <c r="R68" s="467"/>
    </row>
    <row r="69" spans="1:18" ht="18.75" customHeight="1" x14ac:dyDescent="0.25">
      <c r="A69" s="506"/>
      <c r="B69" s="557" t="e">
        <f>+'MAPA DE RIESGOS SECCIONALES'!#REF!</f>
        <v>#REF!</v>
      </c>
      <c r="C69" s="485" t="s">
        <v>40</v>
      </c>
      <c r="D69" s="485"/>
      <c r="E69" s="8">
        <f>IF(E70="Asignado",E$6,0)</f>
        <v>15</v>
      </c>
      <c r="F69" s="8">
        <f>IF(F70="Adecuado",F$6,0)</f>
        <v>15</v>
      </c>
      <c r="G69" s="8">
        <f>IF(G70="Oportuna",G$6,0)</f>
        <v>15</v>
      </c>
      <c r="H69" s="8">
        <f>IF(H70="Prevenir",H$6,10)</f>
        <v>15</v>
      </c>
      <c r="I69" s="8">
        <f>IF(I70="Confiable",I$6,0)</f>
        <v>15</v>
      </c>
      <c r="J69" s="8">
        <f>IF(J70="Se investigan y resuelven oportunamente",J$6,0)</f>
        <v>15</v>
      </c>
      <c r="K69" s="8">
        <f>IF(K70="Completa",10,IF(K70="Incompleta",5,IF(K70="No existe",0)))</f>
        <v>5</v>
      </c>
      <c r="L69" s="71">
        <f>SUM(E69:K69)</f>
        <v>95</v>
      </c>
      <c r="M69" s="56" t="s">
        <v>115</v>
      </c>
      <c r="N69" s="8">
        <f>IF(N70="Fuerte",100,IF(N70="Moderado",50,IF(N70="Débil",0)))</f>
        <v>50</v>
      </c>
      <c r="O69" s="64"/>
      <c r="P69" s="477">
        <f>IF(P77="Fuerte",2,IF(P77="Moderado",1,IF(P77="Débil",0)))</f>
        <v>1</v>
      </c>
      <c r="Q69" s="468">
        <f>+P69</f>
        <v>1</v>
      </c>
      <c r="R69" s="468">
        <f>IF((D69:D76)="x",P$9,0)</f>
        <v>0</v>
      </c>
    </row>
    <row r="70" spans="1:18" ht="36" x14ac:dyDescent="0.25">
      <c r="A70" s="506"/>
      <c r="B70" s="558"/>
      <c r="C70" s="486"/>
      <c r="D70" s="486"/>
      <c r="E70" s="39" t="s">
        <v>101</v>
      </c>
      <c r="F70" s="39" t="s">
        <v>102</v>
      </c>
      <c r="G70" s="39" t="s">
        <v>104</v>
      </c>
      <c r="H70" s="39" t="s">
        <v>106</v>
      </c>
      <c r="I70" s="39" t="s">
        <v>107</v>
      </c>
      <c r="J70" s="53" t="s">
        <v>109</v>
      </c>
      <c r="K70" s="39" t="s">
        <v>112</v>
      </c>
      <c r="L70" s="39" t="str">
        <f>IF(AND(L69&gt;=0,L69&lt;=84),"Débil",IF(AND(L69&gt;=85,L69&lt;=95),"Moderado",IF(AND(L69&gt;=96,L69&lt;=100),"Fuerte")))</f>
        <v>Moderado</v>
      </c>
      <c r="M70" s="39" t="str">
        <f>IF(M69="Siempre","Fuerte",IF(M69="Algunas Veces","Moderado",IF(M69="No se ejecuta","Débil")))</f>
        <v>Fuerte</v>
      </c>
      <c r="N70" s="55" t="s">
        <v>19</v>
      </c>
      <c r="O70" s="65"/>
      <c r="P70" s="478"/>
      <c r="Q70" s="469"/>
      <c r="R70" s="469"/>
    </row>
    <row r="71" spans="1:18" ht="18.75" customHeight="1" x14ac:dyDescent="0.25">
      <c r="A71" s="506"/>
      <c r="B71" s="557" t="e">
        <f>+'MAPA DE RIESGOS SECCIONALES'!#REF!</f>
        <v>#REF!</v>
      </c>
      <c r="C71" s="485" t="s">
        <v>40</v>
      </c>
      <c r="D71" s="485"/>
      <c r="E71" s="8">
        <f>IF(E72="Asignado",E$6,0)</f>
        <v>15</v>
      </c>
      <c r="F71" s="8">
        <f>IF(F72="Adecuado",F$6,0)</f>
        <v>15</v>
      </c>
      <c r="G71" s="8">
        <f>IF(G72="Oportuna",G$6,0)</f>
        <v>15</v>
      </c>
      <c r="H71" s="8">
        <f>IF(H72="Prevenir",H$6,10)</f>
        <v>15</v>
      </c>
      <c r="I71" s="8">
        <f>IF(I72="Confiable",I$6,0)</f>
        <v>15</v>
      </c>
      <c r="J71" s="8">
        <f>IF(J72="Se investigan y resuelven oportunamente",J$6,0)</f>
        <v>15</v>
      </c>
      <c r="K71" s="8">
        <f>IF(K72="Completa",10,IF(K72="Incompleta",5,IF(K72="No existe",0)))</f>
        <v>5</v>
      </c>
      <c r="L71" s="71">
        <f>SUM(E71:K71)</f>
        <v>95</v>
      </c>
      <c r="M71" s="56" t="s">
        <v>115</v>
      </c>
      <c r="N71" s="8">
        <f>IF(N72="Fuerte",100,IF(N72="Moderado",50,IF(N72="Débil",0)))</f>
        <v>50</v>
      </c>
      <c r="O71" s="66"/>
      <c r="P71" s="478"/>
      <c r="Q71" s="469"/>
      <c r="R71" s="469"/>
    </row>
    <row r="72" spans="1:18" ht="36" x14ac:dyDescent="0.25">
      <c r="A72" s="506"/>
      <c r="B72" s="558"/>
      <c r="C72" s="486"/>
      <c r="D72" s="486"/>
      <c r="E72" s="39" t="s">
        <v>101</v>
      </c>
      <c r="F72" s="39" t="s">
        <v>102</v>
      </c>
      <c r="G72" s="39" t="s">
        <v>104</v>
      </c>
      <c r="H72" s="39" t="s">
        <v>106</v>
      </c>
      <c r="I72" s="39" t="s">
        <v>107</v>
      </c>
      <c r="J72" s="53" t="s">
        <v>109</v>
      </c>
      <c r="K72" s="39" t="s">
        <v>112</v>
      </c>
      <c r="L72" s="39" t="str">
        <f>IF(AND(L71&gt;=0,L71&lt;=84),"Débil",IF(AND(L71&gt;=85,L71&lt;=95),"Moderado",IF(AND(L71&gt;=96,L71&lt;=100),"Fuerte")))</f>
        <v>Moderado</v>
      </c>
      <c r="M72" s="39" t="str">
        <f>IF(M71="Siempre","Fuerte",IF(M71="Algunas Veces","Moderado",IF(M71="No se ejecuta","Débil")))</f>
        <v>Fuerte</v>
      </c>
      <c r="N72" s="55" t="s">
        <v>19</v>
      </c>
      <c r="O72" s="65"/>
      <c r="P72" s="478"/>
      <c r="Q72" s="469"/>
      <c r="R72" s="469"/>
    </row>
    <row r="73" spans="1:18" ht="18.75" customHeight="1" x14ac:dyDescent="0.25">
      <c r="A73" s="506"/>
      <c r="B73" s="557" t="e">
        <f>+'MAPA DE RIESGOS SECCIONALES'!#REF!</f>
        <v>#REF!</v>
      </c>
      <c r="C73" s="485" t="s">
        <v>40</v>
      </c>
      <c r="D73" s="485"/>
      <c r="E73" s="8">
        <f>IF(E74="Asignado",E$6,0)</f>
        <v>15</v>
      </c>
      <c r="F73" s="8">
        <f>IF(F74="Adecuado",F$6,0)</f>
        <v>15</v>
      </c>
      <c r="G73" s="8">
        <f>IF(G74="Oportuna",G$6,0)</f>
        <v>15</v>
      </c>
      <c r="H73" s="8">
        <f>IF(H74="Prevenir",H$6,10)</f>
        <v>15</v>
      </c>
      <c r="I73" s="8">
        <f>IF(I74="Confiable",I$6,0)</f>
        <v>15</v>
      </c>
      <c r="J73" s="8">
        <f>IF(J74="Se investigan y resuelven oportunamente",J$6,0)</f>
        <v>15</v>
      </c>
      <c r="K73" s="8">
        <f>IF(K74="Completa",10,IF(K74="Incompleta",5,IF(K74="No existe",0)))</f>
        <v>10</v>
      </c>
      <c r="L73" s="71">
        <f>SUM(E73:K73)</f>
        <v>100</v>
      </c>
      <c r="M73" s="56" t="s">
        <v>115</v>
      </c>
      <c r="N73" s="8">
        <f>IF(N74="Fuerte",100,IF(N74="Moderado",50,IF(N74="Débil",0)))</f>
        <v>100</v>
      </c>
      <c r="O73" s="66"/>
      <c r="P73" s="478"/>
      <c r="Q73" s="469"/>
      <c r="R73" s="469"/>
    </row>
    <row r="74" spans="1:18" ht="36" x14ac:dyDescent="0.25">
      <c r="A74" s="506"/>
      <c r="B74" s="558"/>
      <c r="C74" s="486"/>
      <c r="D74" s="486"/>
      <c r="E74" s="39" t="s">
        <v>101</v>
      </c>
      <c r="F74" s="39" t="s">
        <v>102</v>
      </c>
      <c r="G74" s="39" t="s">
        <v>104</v>
      </c>
      <c r="H74" s="39" t="s">
        <v>106</v>
      </c>
      <c r="I74" s="39" t="s">
        <v>107</v>
      </c>
      <c r="J74" s="53" t="s">
        <v>109</v>
      </c>
      <c r="K74" s="39" t="s">
        <v>111</v>
      </c>
      <c r="L74" s="39" t="str">
        <f>IF(AND(L73&gt;=0,L73&lt;=84),"Débil",IF(AND(L73&gt;=85,L73&lt;=95),"Moderado",IF(AND(L73&gt;=96,L73&lt;=100),"Fuerte")))</f>
        <v>Fuerte</v>
      </c>
      <c r="M74" s="39" t="str">
        <f>IF(M73="Siempre","Fuerte",IF(M73="Algunas Veces","Moderado",IF(M73="No se ejecuta","Débil")))</f>
        <v>Fuerte</v>
      </c>
      <c r="N74" s="55" t="s">
        <v>118</v>
      </c>
      <c r="O74" s="65"/>
      <c r="P74" s="478"/>
      <c r="Q74" s="469"/>
      <c r="R74" s="469"/>
    </row>
    <row r="75" spans="1:18" ht="18.75" customHeight="1" x14ac:dyDescent="0.25">
      <c r="A75" s="506"/>
      <c r="B75" s="539"/>
      <c r="C75" s="485"/>
      <c r="D75" s="485"/>
      <c r="E75" s="8"/>
      <c r="F75" s="8"/>
      <c r="G75" s="8"/>
      <c r="H75" s="8"/>
      <c r="I75" s="8"/>
      <c r="J75" s="8"/>
      <c r="K75" s="8"/>
      <c r="L75" s="71"/>
      <c r="M75" s="56"/>
      <c r="N75" s="8"/>
      <c r="O75" s="66"/>
      <c r="P75" s="478"/>
      <c r="Q75" s="469"/>
      <c r="R75" s="469"/>
    </row>
    <row r="76" spans="1:18" x14ac:dyDescent="0.25">
      <c r="A76" s="507"/>
      <c r="B76" s="540"/>
      <c r="C76" s="486"/>
      <c r="D76" s="486"/>
      <c r="E76" s="39"/>
      <c r="F76" s="39"/>
      <c r="G76" s="39"/>
      <c r="H76" s="39"/>
      <c r="I76" s="39"/>
      <c r="J76" s="53"/>
      <c r="K76" s="39"/>
      <c r="L76" s="39"/>
      <c r="M76" s="39"/>
      <c r="N76" s="55"/>
      <c r="O76" s="55"/>
      <c r="P76" s="479"/>
      <c r="Q76" s="470"/>
      <c r="R76" s="470"/>
    </row>
    <row r="77" spans="1:18" x14ac:dyDescent="0.25">
      <c r="L77" s="54"/>
      <c r="N77" s="58">
        <f>AVERAGE(N69:N76)</f>
        <v>66.666666666666671</v>
      </c>
      <c r="O77" s="58"/>
      <c r="P77" s="57" t="str">
        <f>IF(AND(N77&gt;=0,N77&lt;=49),"Débil",IF(AND(N77&gt;=50,N77&lt;=87.5),"Moderado",IF(AND(N77&gt;=87.6,N77&lt;=100),"Fuerte")))</f>
        <v>Moderado</v>
      </c>
      <c r="Q77" s="38"/>
      <c r="R77" s="38"/>
    </row>
    <row r="81" spans="1:18" ht="34.5" customHeight="1" x14ac:dyDescent="0.25">
      <c r="A81" s="41" t="s">
        <v>1</v>
      </c>
      <c r="B81" s="487" t="s">
        <v>72</v>
      </c>
      <c r="C81" s="488"/>
      <c r="D81" s="489"/>
      <c r="E81" s="40">
        <v>15</v>
      </c>
      <c r="F81" s="40">
        <v>15</v>
      </c>
      <c r="G81" s="40">
        <v>15</v>
      </c>
      <c r="H81" s="40">
        <v>15</v>
      </c>
      <c r="I81" s="40">
        <v>15</v>
      </c>
      <c r="J81" s="40">
        <v>15</v>
      </c>
      <c r="K81" s="40">
        <v>10</v>
      </c>
      <c r="L81" s="40">
        <f>SUM(E81:K81)</f>
        <v>100</v>
      </c>
      <c r="M81" s="52"/>
      <c r="N81" s="52" t="s">
        <v>119</v>
      </c>
      <c r="O81" s="73"/>
      <c r="P81" s="490" t="s">
        <v>70</v>
      </c>
      <c r="Q81" s="471" t="s">
        <v>61</v>
      </c>
      <c r="R81" s="472"/>
    </row>
    <row r="82" spans="1:18" ht="43.5" customHeight="1" x14ac:dyDescent="0.25">
      <c r="A82" s="505" t="e">
        <f>+'MAPA DE RIESGOS SECCIONALES'!#REF!</f>
        <v>#REF!</v>
      </c>
      <c r="B82" s="36" t="s">
        <v>71</v>
      </c>
      <c r="C82" s="499" t="s">
        <v>2</v>
      </c>
      <c r="D82" s="499" t="s">
        <v>3</v>
      </c>
      <c r="E82" s="493" t="s">
        <v>94</v>
      </c>
      <c r="F82" s="493" t="s">
        <v>95</v>
      </c>
      <c r="G82" s="493" t="s">
        <v>96</v>
      </c>
      <c r="H82" s="493" t="s">
        <v>97</v>
      </c>
      <c r="I82" s="493" t="s">
        <v>98</v>
      </c>
      <c r="J82" s="493" t="s">
        <v>99</v>
      </c>
      <c r="K82" s="493" t="s">
        <v>100</v>
      </c>
      <c r="L82" s="493" t="s">
        <v>121</v>
      </c>
      <c r="M82" s="501" t="s">
        <v>114</v>
      </c>
      <c r="N82" s="501" t="s">
        <v>120</v>
      </c>
      <c r="O82" s="63"/>
      <c r="P82" s="491"/>
      <c r="Q82" s="466" t="s">
        <v>2</v>
      </c>
      <c r="R82" s="466" t="s">
        <v>3</v>
      </c>
    </row>
    <row r="83" spans="1:18" ht="35.25" customHeight="1" x14ac:dyDescent="0.25">
      <c r="A83" s="506"/>
      <c r="B83" s="37" t="s">
        <v>60</v>
      </c>
      <c r="C83" s="500"/>
      <c r="D83" s="500"/>
      <c r="E83" s="493"/>
      <c r="F83" s="493"/>
      <c r="G83" s="493"/>
      <c r="H83" s="493"/>
      <c r="I83" s="493"/>
      <c r="J83" s="493"/>
      <c r="K83" s="493"/>
      <c r="L83" s="493"/>
      <c r="M83" s="502"/>
      <c r="N83" s="502"/>
      <c r="O83" s="70"/>
      <c r="P83" s="492"/>
      <c r="Q83" s="467"/>
      <c r="R83" s="467"/>
    </row>
    <row r="84" spans="1:18" ht="18.75" customHeight="1" x14ac:dyDescent="0.25">
      <c r="A84" s="506"/>
      <c r="B84" s="557" t="e">
        <f>+'MAPA DE RIESGOS SECCIONALES'!#REF!</f>
        <v>#REF!</v>
      </c>
      <c r="C84" s="485" t="s">
        <v>40</v>
      </c>
      <c r="D84" s="485"/>
      <c r="E84" s="8">
        <f>IF(E85="Asignado",E$6,0)</f>
        <v>15</v>
      </c>
      <c r="F84" s="8">
        <f>IF(F85="Adecuado",F$6,0)</f>
        <v>15</v>
      </c>
      <c r="G84" s="8">
        <f>IF(G85="Oportuna",G$6,0)</f>
        <v>15</v>
      </c>
      <c r="H84" s="8">
        <f>IF(H85="Prevenir",H$6,10)</f>
        <v>15</v>
      </c>
      <c r="I84" s="8">
        <f>IF(I85="Confiable",I$6,0)</f>
        <v>15</v>
      </c>
      <c r="J84" s="8">
        <f>IF(J85="Se investigan y resuelven oportunamente",J$6,0)</f>
        <v>15</v>
      </c>
      <c r="K84" s="8">
        <f>IF(K85="Completa",10,IF(K85="Incompleta",5,IF(K85="No existe",0)))</f>
        <v>10</v>
      </c>
      <c r="L84" s="71">
        <f>SUM(E84:K84)</f>
        <v>100</v>
      </c>
      <c r="M84" s="56" t="s">
        <v>115</v>
      </c>
      <c r="N84" s="8">
        <f>IF(N85="Fuerte",100,IF(N85="Moderado",50,IF(N85="Débil",0)))</f>
        <v>100</v>
      </c>
      <c r="O84" s="64"/>
      <c r="P84" s="477">
        <f>IF(P92="Fuerte",2,IF(P92="Moderado",1,IF(P92="Débil",0)))</f>
        <v>1</v>
      </c>
      <c r="Q84" s="468">
        <f>+P84</f>
        <v>1</v>
      </c>
      <c r="R84" s="468">
        <f>IF((D84:D91)="x",P$9,0)</f>
        <v>0</v>
      </c>
    </row>
    <row r="85" spans="1:18" ht="36" x14ac:dyDescent="0.25">
      <c r="A85" s="506"/>
      <c r="B85" s="558"/>
      <c r="C85" s="486"/>
      <c r="D85" s="486"/>
      <c r="E85" s="39" t="s">
        <v>101</v>
      </c>
      <c r="F85" s="39" t="s">
        <v>102</v>
      </c>
      <c r="G85" s="39" t="s">
        <v>104</v>
      </c>
      <c r="H85" s="39" t="s">
        <v>106</v>
      </c>
      <c r="I85" s="39" t="s">
        <v>107</v>
      </c>
      <c r="J85" s="53" t="s">
        <v>109</v>
      </c>
      <c r="K85" s="39" t="s">
        <v>111</v>
      </c>
      <c r="L85" s="39" t="str">
        <f>IF(AND(L84&gt;=0,L84&lt;=84),"Débil",IF(AND(L84&gt;=85,L84&lt;=95),"Moderado",IF(AND(L84&gt;=96,L84&lt;=100),"Fuerte")))</f>
        <v>Fuerte</v>
      </c>
      <c r="M85" s="39" t="str">
        <f>IF(M84="Siempre","Fuerte",IF(M84="Algunas Veces","Moderado",IF(M84="No se ejecuta","Débil")))</f>
        <v>Fuerte</v>
      </c>
      <c r="N85" s="55" t="s">
        <v>118</v>
      </c>
      <c r="O85" s="65"/>
      <c r="P85" s="478"/>
      <c r="Q85" s="469"/>
      <c r="R85" s="469"/>
    </row>
    <row r="86" spans="1:18" ht="18.75" customHeight="1" x14ac:dyDescent="0.25">
      <c r="A86" s="506"/>
      <c r="B86" s="557" t="e">
        <f>+'MAPA DE RIESGOS SECCIONALES'!#REF!</f>
        <v>#REF!</v>
      </c>
      <c r="C86" s="485" t="s">
        <v>40</v>
      </c>
      <c r="D86" s="485"/>
      <c r="E86" s="8">
        <f>IF(E87="Asignado",E$6,0)</f>
        <v>15</v>
      </c>
      <c r="F86" s="8">
        <f>IF(F87="Adecuado",F$6,0)</f>
        <v>15</v>
      </c>
      <c r="G86" s="8">
        <f>IF(G87="Oportuna",G$6,0)</f>
        <v>15</v>
      </c>
      <c r="H86" s="8">
        <f>IF(H87="Prevenir",H$6,10)</f>
        <v>15</v>
      </c>
      <c r="I86" s="8">
        <f>IF(I87="Confiable",I$6,0)</f>
        <v>15</v>
      </c>
      <c r="J86" s="8">
        <f>IF(J87="Se investigan y resuelven oportunamente",J$6,0)</f>
        <v>15</v>
      </c>
      <c r="K86" s="8">
        <f>IF(K87="Completa",10,IF(K87="Incompleta",5,IF(K87="No existe",0)))</f>
        <v>10</v>
      </c>
      <c r="L86" s="71">
        <f>SUM(E86:K86)</f>
        <v>100</v>
      </c>
      <c r="M86" s="56" t="s">
        <v>116</v>
      </c>
      <c r="N86" s="8">
        <f>IF(N87="Fuerte",100,IF(N87="Moderado",50,IF(N87="Débil",0)))</f>
        <v>50</v>
      </c>
      <c r="O86" s="66"/>
      <c r="P86" s="478"/>
      <c r="Q86" s="469"/>
      <c r="R86" s="469"/>
    </row>
    <row r="87" spans="1:18" ht="36" x14ac:dyDescent="0.25">
      <c r="A87" s="506"/>
      <c r="B87" s="558"/>
      <c r="C87" s="486"/>
      <c r="D87" s="486"/>
      <c r="E87" s="39" t="s">
        <v>101</v>
      </c>
      <c r="F87" s="39" t="s">
        <v>102</v>
      </c>
      <c r="G87" s="39" t="s">
        <v>104</v>
      </c>
      <c r="H87" s="39" t="s">
        <v>106</v>
      </c>
      <c r="I87" s="39" t="s">
        <v>107</v>
      </c>
      <c r="J87" s="53" t="s">
        <v>109</v>
      </c>
      <c r="K87" s="39" t="s">
        <v>111</v>
      </c>
      <c r="L87" s="39" t="str">
        <f>IF(AND(L86&gt;=0,L86&lt;=84),"Débil",IF(AND(L86&gt;=85,L86&lt;=95),"Moderado",IF(AND(L86&gt;=96,L86&lt;=100),"Fuerte")))</f>
        <v>Fuerte</v>
      </c>
      <c r="M87" s="39" t="str">
        <f>IF(M86="Siempre","Fuerte",IF(M86="Algunas Veces","Moderado",IF(M86="No se ejecuta","Débil")))</f>
        <v>Moderado</v>
      </c>
      <c r="N87" s="55" t="s">
        <v>19</v>
      </c>
      <c r="O87" s="65"/>
      <c r="P87" s="478"/>
      <c r="Q87" s="469"/>
      <c r="R87" s="469"/>
    </row>
    <row r="88" spans="1:18" ht="18.75" customHeight="1" x14ac:dyDescent="0.25">
      <c r="A88" s="506"/>
      <c r="B88" s="557" t="e">
        <f>+'MAPA DE RIESGOS SECCIONALES'!#REF!</f>
        <v>#REF!</v>
      </c>
      <c r="C88" s="485" t="s">
        <v>40</v>
      </c>
      <c r="D88" s="485"/>
      <c r="E88" s="8">
        <f>IF(E89="Asignado",E$6,0)</f>
        <v>15</v>
      </c>
      <c r="F88" s="8">
        <f>IF(F89="Adecuado",F$6,0)</f>
        <v>15</v>
      </c>
      <c r="G88" s="8">
        <f>IF(G89="Oportuna",G$6,0)</f>
        <v>15</v>
      </c>
      <c r="H88" s="8">
        <f>IF(H89="Prevenir",H$6,10)</f>
        <v>15</v>
      </c>
      <c r="I88" s="8">
        <f>IF(I89="Confiable",I$6,0)</f>
        <v>15</v>
      </c>
      <c r="J88" s="8">
        <f>IF(J89="Se investigan y resuelven oportunamente",J$6,0)</f>
        <v>15</v>
      </c>
      <c r="K88" s="8">
        <f>IF(K89="Completa",10,IF(K89="Incompleta",5,IF(K89="No existe",0)))</f>
        <v>10</v>
      </c>
      <c r="L88" s="71">
        <f>SUM(E88:K88)</f>
        <v>100</v>
      </c>
      <c r="M88" s="56" t="s">
        <v>115</v>
      </c>
      <c r="N88" s="8">
        <f>IF(N89="Fuerte",100,IF(N89="Moderado",50,IF(N89="Débil",0)))</f>
        <v>100</v>
      </c>
      <c r="O88" s="66"/>
      <c r="P88" s="478"/>
      <c r="Q88" s="469"/>
      <c r="R88" s="469"/>
    </row>
    <row r="89" spans="1:18" ht="36" x14ac:dyDescent="0.25">
      <c r="A89" s="506"/>
      <c r="B89" s="558"/>
      <c r="C89" s="486"/>
      <c r="D89" s="486"/>
      <c r="E89" s="39" t="s">
        <v>101</v>
      </c>
      <c r="F89" s="39" t="s">
        <v>102</v>
      </c>
      <c r="G89" s="39" t="s">
        <v>104</v>
      </c>
      <c r="H89" s="39" t="s">
        <v>106</v>
      </c>
      <c r="I89" s="39" t="s">
        <v>107</v>
      </c>
      <c r="J89" s="53" t="s">
        <v>109</v>
      </c>
      <c r="K89" s="39" t="s">
        <v>111</v>
      </c>
      <c r="L89" s="39" t="str">
        <f>IF(AND(L88&gt;=0,L88&lt;=84),"Débil",IF(AND(L88&gt;=85,L88&lt;=95),"Moderado",IF(AND(L88&gt;=96,L88&lt;=100),"Fuerte")))</f>
        <v>Fuerte</v>
      </c>
      <c r="M89" s="39" t="str">
        <f>IF(M88="Siempre","Fuerte",IF(M88="Algunas Veces","Moderado",IF(M88="No se ejecuta","Débil")))</f>
        <v>Fuerte</v>
      </c>
      <c r="N89" s="55" t="s">
        <v>118</v>
      </c>
      <c r="O89" s="65"/>
      <c r="P89" s="478"/>
      <c r="Q89" s="469"/>
      <c r="R89" s="469"/>
    </row>
    <row r="90" spans="1:18" ht="18.75" customHeight="1" x14ac:dyDescent="0.25">
      <c r="A90" s="506"/>
      <c r="B90" s="539"/>
      <c r="C90" s="485"/>
      <c r="D90" s="485"/>
      <c r="E90" s="8"/>
      <c r="F90" s="8"/>
      <c r="G90" s="8"/>
      <c r="H90" s="8"/>
      <c r="I90" s="8"/>
      <c r="J90" s="8"/>
      <c r="K90" s="8"/>
      <c r="L90" s="71"/>
      <c r="M90" s="56"/>
      <c r="N90" s="8"/>
      <c r="O90" s="66"/>
      <c r="P90" s="478"/>
      <c r="Q90" s="469"/>
      <c r="R90" s="469"/>
    </row>
    <row r="91" spans="1:18" x14ac:dyDescent="0.25">
      <c r="A91" s="507"/>
      <c r="B91" s="540"/>
      <c r="C91" s="486"/>
      <c r="D91" s="486"/>
      <c r="E91" s="39"/>
      <c r="F91" s="39"/>
      <c r="G91" s="39"/>
      <c r="H91" s="39"/>
      <c r="I91" s="39"/>
      <c r="J91" s="53"/>
      <c r="K91" s="39"/>
      <c r="L91" s="39"/>
      <c r="M91" s="39"/>
      <c r="N91" s="55"/>
      <c r="O91" s="55"/>
      <c r="P91" s="479"/>
      <c r="Q91" s="470"/>
      <c r="R91" s="470"/>
    </row>
    <row r="92" spans="1:18" x14ac:dyDescent="0.25">
      <c r="L92" s="54"/>
      <c r="N92" s="58">
        <f>AVERAGE(N84:N91)</f>
        <v>83.333333333333329</v>
      </c>
      <c r="O92" s="58"/>
      <c r="P92" s="57" t="str">
        <f>IF(AND(N92&gt;=0,N92&lt;=49),"Débil",IF(AND(N92&gt;=50,N92&lt;=87.5),"Moderado",IF(AND(N92&gt;=87.6,N92&lt;=100),"Fuerte")))</f>
        <v>Moderado</v>
      </c>
      <c r="Q92" s="38"/>
      <c r="R92" s="38"/>
    </row>
    <row r="96" spans="1:18" ht="21" customHeight="1" x14ac:dyDescent="0.25">
      <c r="A96" s="41" t="s">
        <v>1</v>
      </c>
      <c r="B96" s="487" t="s">
        <v>72</v>
      </c>
      <c r="C96" s="488"/>
      <c r="D96" s="489"/>
      <c r="E96" s="40">
        <v>15</v>
      </c>
      <c r="F96" s="40">
        <v>15</v>
      </c>
      <c r="G96" s="40">
        <v>15</v>
      </c>
      <c r="H96" s="40">
        <v>15</v>
      </c>
      <c r="I96" s="40">
        <v>15</v>
      </c>
      <c r="J96" s="40">
        <v>15</v>
      </c>
      <c r="K96" s="40">
        <v>10</v>
      </c>
      <c r="L96" s="40">
        <f>SUM(E96:K96)</f>
        <v>100</v>
      </c>
      <c r="M96" s="52"/>
      <c r="N96" s="52" t="s">
        <v>119</v>
      </c>
      <c r="O96" s="73"/>
      <c r="P96" s="490" t="s">
        <v>70</v>
      </c>
      <c r="Q96" s="471" t="s">
        <v>61</v>
      </c>
      <c r="R96" s="472"/>
    </row>
    <row r="97" spans="1:18" ht="43.5" customHeight="1" x14ac:dyDescent="0.25">
      <c r="A97" s="511" t="e">
        <f>+'MAPA DE RIESGOS SECCIONALES'!#REF!</f>
        <v>#REF!</v>
      </c>
      <c r="B97" s="36" t="s">
        <v>71</v>
      </c>
      <c r="C97" s="499" t="s">
        <v>2</v>
      </c>
      <c r="D97" s="499" t="s">
        <v>3</v>
      </c>
      <c r="E97" s="493" t="s">
        <v>94</v>
      </c>
      <c r="F97" s="493" t="s">
        <v>95</v>
      </c>
      <c r="G97" s="493" t="s">
        <v>96</v>
      </c>
      <c r="H97" s="493" t="s">
        <v>97</v>
      </c>
      <c r="I97" s="493" t="s">
        <v>98</v>
      </c>
      <c r="J97" s="493" t="s">
        <v>99</v>
      </c>
      <c r="K97" s="493" t="s">
        <v>100</v>
      </c>
      <c r="L97" s="493" t="s">
        <v>121</v>
      </c>
      <c r="M97" s="501" t="s">
        <v>114</v>
      </c>
      <c r="N97" s="501" t="s">
        <v>120</v>
      </c>
      <c r="O97" s="63"/>
      <c r="P97" s="491"/>
      <c r="Q97" s="466" t="s">
        <v>2</v>
      </c>
      <c r="R97" s="466" t="s">
        <v>3</v>
      </c>
    </row>
    <row r="98" spans="1:18" ht="35.25" customHeight="1" x14ac:dyDescent="0.25">
      <c r="A98" s="512"/>
      <c r="B98" s="37" t="s">
        <v>60</v>
      </c>
      <c r="C98" s="500"/>
      <c r="D98" s="500"/>
      <c r="E98" s="493"/>
      <c r="F98" s="493"/>
      <c r="G98" s="493"/>
      <c r="H98" s="493"/>
      <c r="I98" s="493"/>
      <c r="J98" s="493"/>
      <c r="K98" s="493"/>
      <c r="L98" s="493"/>
      <c r="M98" s="502"/>
      <c r="N98" s="502"/>
      <c r="O98" s="70"/>
      <c r="P98" s="492"/>
      <c r="Q98" s="467"/>
      <c r="R98" s="467"/>
    </row>
    <row r="99" spans="1:18" ht="23.25" customHeight="1" x14ac:dyDescent="0.25">
      <c r="A99" s="512"/>
      <c r="B99" s="557" t="e">
        <f>+'MAPA DE RIESGOS SECCIONALES'!#REF!</f>
        <v>#REF!</v>
      </c>
      <c r="C99" s="485" t="s">
        <v>40</v>
      </c>
      <c r="D99" s="485"/>
      <c r="E99" s="8">
        <f>IF(E100="Asignado",E$6,0)</f>
        <v>15</v>
      </c>
      <c r="F99" s="8">
        <f>IF(F100="Adecuado",F$6,0)</f>
        <v>15</v>
      </c>
      <c r="G99" s="8">
        <f>IF(G100="Oportuna",G$6,0)</f>
        <v>15</v>
      </c>
      <c r="H99" s="8">
        <f>IF(H100="Prevenir",H$6,10)</f>
        <v>15</v>
      </c>
      <c r="I99" s="8">
        <f>IF(I100="Confiable",I$6,0)</f>
        <v>15</v>
      </c>
      <c r="J99" s="8">
        <f>IF(J100="Se investigan y resuelven oportunamente",J$6,0)</f>
        <v>15</v>
      </c>
      <c r="K99" s="8">
        <f>IF(K100="Completa",10,IF(K100="Incompleta",5,IF(K100="No existe",0)))</f>
        <v>10</v>
      </c>
      <c r="L99" s="71">
        <f>SUM(E99:K99)</f>
        <v>100</v>
      </c>
      <c r="M99" s="56" t="s">
        <v>115</v>
      </c>
      <c r="N99" s="8">
        <f>IF(N100="Fuerte",100,IF(N100="Moderado",50,IF(N100="Débil",0)))</f>
        <v>100</v>
      </c>
      <c r="O99" s="64"/>
      <c r="P99" s="477">
        <f>IF(P107="Fuerte",2,IF(P107="Moderado",1,IF(P107="Débil",0)))</f>
        <v>2</v>
      </c>
      <c r="Q99" s="468">
        <f>+P99</f>
        <v>2</v>
      </c>
      <c r="R99" s="468">
        <f>IF((D99:D106)="x",P$9,0)</f>
        <v>0</v>
      </c>
    </row>
    <row r="100" spans="1:18" ht="36" x14ac:dyDescent="0.25">
      <c r="A100" s="512"/>
      <c r="B100" s="558"/>
      <c r="C100" s="486"/>
      <c r="D100" s="486"/>
      <c r="E100" s="39" t="s">
        <v>101</v>
      </c>
      <c r="F100" s="39" t="s">
        <v>102</v>
      </c>
      <c r="G100" s="39" t="s">
        <v>104</v>
      </c>
      <c r="H100" s="39" t="s">
        <v>106</v>
      </c>
      <c r="I100" s="39" t="s">
        <v>107</v>
      </c>
      <c r="J100" s="53" t="s">
        <v>109</v>
      </c>
      <c r="K100" s="39" t="s">
        <v>111</v>
      </c>
      <c r="L100" s="39" t="str">
        <f>IF(AND(L99&gt;=0,L99&lt;=84),"Débil",IF(AND(L99&gt;=85,L99&lt;=95),"Moderado",IF(AND(L99&gt;=96,L99&lt;=100),"Fuerte")))</f>
        <v>Fuerte</v>
      </c>
      <c r="M100" s="39" t="str">
        <f>IF(M99="Siempre","Fuerte",IF(M99="Algunas Veces","Moderado",IF(M99="No se ejecuta","Débil")))</f>
        <v>Fuerte</v>
      </c>
      <c r="N100" s="55" t="s">
        <v>118</v>
      </c>
      <c r="O100" s="65"/>
      <c r="P100" s="478"/>
      <c r="Q100" s="469"/>
      <c r="R100" s="469"/>
    </row>
    <row r="101" spans="1:18" ht="24.75" customHeight="1" x14ac:dyDescent="0.25">
      <c r="A101" s="512"/>
      <c r="B101" s="557" t="e">
        <f>+'MAPA DE RIESGOS SECCIONALES'!#REF!</f>
        <v>#REF!</v>
      </c>
      <c r="C101" s="485" t="s">
        <v>40</v>
      </c>
      <c r="D101" s="485"/>
      <c r="E101" s="8">
        <f>IF(E102="Asignado",E$6,0)</f>
        <v>15</v>
      </c>
      <c r="F101" s="8">
        <f>IF(F102="Adecuado",F$6,0)</f>
        <v>15</v>
      </c>
      <c r="G101" s="8">
        <f>IF(G102="Oportuna",G$6,0)</f>
        <v>15</v>
      </c>
      <c r="H101" s="8">
        <f>IF(H102="Prevenir",H$6,10)</f>
        <v>15</v>
      </c>
      <c r="I101" s="8">
        <f>IF(I102="Confiable",I$6,0)</f>
        <v>15</v>
      </c>
      <c r="J101" s="8">
        <f>IF(J102="Se investigan y resuelven oportunamente",J$6,0)</f>
        <v>15</v>
      </c>
      <c r="K101" s="8">
        <f>IF(K102="Completa",10,IF(K102="Incompleta",5,IF(K102="No existe",0)))</f>
        <v>10</v>
      </c>
      <c r="L101" s="71">
        <f>SUM(E101:K101)</f>
        <v>100</v>
      </c>
      <c r="M101" s="56" t="s">
        <v>115</v>
      </c>
      <c r="N101" s="8">
        <f>IF(N102="Fuerte",100,IF(N102="Moderado",50,IF(N102="Débil",0)))</f>
        <v>100</v>
      </c>
      <c r="O101" s="66"/>
      <c r="P101" s="478"/>
      <c r="Q101" s="469"/>
      <c r="R101" s="469"/>
    </row>
    <row r="102" spans="1:18" ht="36" x14ac:dyDescent="0.25">
      <c r="A102" s="512"/>
      <c r="B102" s="558"/>
      <c r="C102" s="486"/>
      <c r="D102" s="486"/>
      <c r="E102" s="39" t="s">
        <v>101</v>
      </c>
      <c r="F102" s="39" t="s">
        <v>102</v>
      </c>
      <c r="G102" s="39" t="s">
        <v>104</v>
      </c>
      <c r="H102" s="39" t="s">
        <v>106</v>
      </c>
      <c r="I102" s="39" t="s">
        <v>107</v>
      </c>
      <c r="J102" s="53" t="s">
        <v>109</v>
      </c>
      <c r="K102" s="39" t="s">
        <v>111</v>
      </c>
      <c r="L102" s="39" t="str">
        <f>IF(AND(L101&gt;=0,L101&lt;=84),"Débil",IF(AND(L101&gt;=85,L101&lt;=95),"Moderado",IF(AND(L101&gt;=96,L101&lt;=100),"Fuerte")))</f>
        <v>Fuerte</v>
      </c>
      <c r="M102" s="39" t="str">
        <f>IF(M101="Siempre","Fuerte",IF(M101="Algunas Veces","Moderado",IF(M101="No se ejecuta","Débil")))</f>
        <v>Fuerte</v>
      </c>
      <c r="N102" s="55" t="s">
        <v>118</v>
      </c>
      <c r="O102" s="65"/>
      <c r="P102" s="478"/>
      <c r="Q102" s="469"/>
      <c r="R102" s="469"/>
    </row>
    <row r="103" spans="1:18" ht="18.75" customHeight="1" x14ac:dyDescent="0.25">
      <c r="A103" s="512"/>
      <c r="B103" s="557" t="e">
        <f>+'MAPA DE RIESGOS SECCIONALES'!#REF!</f>
        <v>#REF!</v>
      </c>
      <c r="C103" s="485" t="s">
        <v>40</v>
      </c>
      <c r="D103" s="485"/>
      <c r="E103" s="8">
        <f>IF(E104="Asignado",E$6,0)</f>
        <v>15</v>
      </c>
      <c r="F103" s="8">
        <f>IF(F104="Adecuado",F$6,0)</f>
        <v>15</v>
      </c>
      <c r="G103" s="8">
        <f>IF(G104="Oportuna",G$6,0)</f>
        <v>15</v>
      </c>
      <c r="H103" s="8">
        <f>IF(H104="Prevenir",H$6,10)</f>
        <v>15</v>
      </c>
      <c r="I103" s="8">
        <f>IF(I104="Confiable",I$6,0)</f>
        <v>15</v>
      </c>
      <c r="J103" s="8">
        <f>IF(J104="Se investigan y resuelven oportunamente",J$6,0)</f>
        <v>15</v>
      </c>
      <c r="K103" s="8">
        <f>IF(K104="Completa",10,IF(K104="Incompleta",5,IF(K104="No existe",0)))</f>
        <v>10</v>
      </c>
      <c r="L103" s="71">
        <f>SUM(E103:K103)</f>
        <v>100</v>
      </c>
      <c r="M103" s="56" t="s">
        <v>115</v>
      </c>
      <c r="N103" s="8">
        <f>IF(N104="Fuerte",100,IF(N104="Moderado",50,IF(N104="Débil",0)))</f>
        <v>100</v>
      </c>
      <c r="O103" s="66"/>
      <c r="P103" s="478"/>
      <c r="Q103" s="469"/>
      <c r="R103" s="469"/>
    </row>
    <row r="104" spans="1:18" ht="36" x14ac:dyDescent="0.25">
      <c r="A104" s="512"/>
      <c r="B104" s="558"/>
      <c r="C104" s="486"/>
      <c r="D104" s="486"/>
      <c r="E104" s="39" t="s">
        <v>101</v>
      </c>
      <c r="F104" s="39" t="s">
        <v>102</v>
      </c>
      <c r="G104" s="39" t="s">
        <v>104</v>
      </c>
      <c r="H104" s="39" t="s">
        <v>106</v>
      </c>
      <c r="I104" s="39" t="s">
        <v>107</v>
      </c>
      <c r="J104" s="53" t="s">
        <v>109</v>
      </c>
      <c r="K104" s="39" t="s">
        <v>111</v>
      </c>
      <c r="L104" s="39" t="str">
        <f>IF(AND(L103&gt;=0,L103&lt;=84),"Débil",IF(AND(L103&gt;=85,L103&lt;=95),"Moderado",IF(AND(L103&gt;=96,L103&lt;=100),"Fuerte")))</f>
        <v>Fuerte</v>
      </c>
      <c r="M104" s="39" t="str">
        <f>IF(M103="Siempre","Fuerte",IF(M103="Algunas Veces","Moderado",IF(M103="No se ejecuta","Débil")))</f>
        <v>Fuerte</v>
      </c>
      <c r="N104" s="55" t="s">
        <v>118</v>
      </c>
      <c r="O104" s="65"/>
      <c r="P104" s="478"/>
      <c r="Q104" s="469"/>
      <c r="R104" s="469"/>
    </row>
    <row r="105" spans="1:18" ht="18.75" customHeight="1" x14ac:dyDescent="0.25">
      <c r="A105" s="512"/>
      <c r="B105" s="557"/>
      <c r="C105" s="485"/>
      <c r="D105" s="485"/>
      <c r="E105" s="8"/>
      <c r="F105" s="8"/>
      <c r="G105" s="8"/>
      <c r="H105" s="8"/>
      <c r="I105" s="8"/>
      <c r="J105" s="8"/>
      <c r="K105" s="8"/>
      <c r="L105" s="71"/>
      <c r="M105" s="56"/>
      <c r="N105" s="8"/>
      <c r="O105" s="66"/>
      <c r="P105" s="478"/>
      <c r="Q105" s="469"/>
      <c r="R105" s="469"/>
    </row>
    <row r="106" spans="1:18" x14ac:dyDescent="0.25">
      <c r="A106" s="513"/>
      <c r="B106" s="558"/>
      <c r="C106" s="486"/>
      <c r="D106" s="486"/>
      <c r="E106" s="39"/>
      <c r="F106" s="39"/>
      <c r="G106" s="39"/>
      <c r="H106" s="39"/>
      <c r="I106" s="39"/>
      <c r="J106" s="53"/>
      <c r="K106" s="39"/>
      <c r="L106" s="39"/>
      <c r="M106" s="39"/>
      <c r="N106" s="55"/>
      <c r="O106" s="55"/>
      <c r="P106" s="479"/>
      <c r="Q106" s="470"/>
      <c r="R106" s="470"/>
    </row>
    <row r="107" spans="1:18" x14ac:dyDescent="0.25">
      <c r="L107" s="54"/>
      <c r="N107" s="58">
        <f>AVERAGE(N99:N106)</f>
        <v>100</v>
      </c>
      <c r="O107" s="58"/>
      <c r="P107" s="57" t="str">
        <f>IF(AND(N107&gt;=0,N107&lt;=49),"Débil",IF(AND(N107&gt;=50,N107&lt;=87.5),"Moderado",IF(AND(N107&gt;=87.6,N107&lt;=100),"Fuerte")))</f>
        <v>Fuerte</v>
      </c>
      <c r="Q107" s="38"/>
      <c r="R107" s="38"/>
    </row>
    <row r="111" spans="1:18" ht="21" customHeight="1" x14ac:dyDescent="0.25">
      <c r="A111" s="41" t="s">
        <v>1</v>
      </c>
      <c r="B111" s="487" t="s">
        <v>72</v>
      </c>
      <c r="C111" s="488"/>
      <c r="D111" s="489"/>
      <c r="E111" s="40">
        <v>15</v>
      </c>
      <c r="F111" s="40">
        <v>15</v>
      </c>
      <c r="G111" s="40">
        <v>15</v>
      </c>
      <c r="H111" s="40">
        <v>15</v>
      </c>
      <c r="I111" s="40">
        <v>15</v>
      </c>
      <c r="J111" s="40">
        <v>15</v>
      </c>
      <c r="K111" s="40">
        <v>10</v>
      </c>
      <c r="L111" s="40">
        <f>SUM(E111:K111)</f>
        <v>100</v>
      </c>
      <c r="M111" s="52"/>
      <c r="N111" s="52" t="s">
        <v>119</v>
      </c>
      <c r="O111" s="73"/>
      <c r="P111" s="490" t="s">
        <v>70</v>
      </c>
      <c r="Q111" s="471" t="s">
        <v>61</v>
      </c>
      <c r="R111" s="472"/>
    </row>
    <row r="112" spans="1:18" ht="43.5" customHeight="1" x14ac:dyDescent="0.25">
      <c r="A112" s="505" t="e">
        <f>+'MAPA DE RIESGOS SECCIONALES'!#REF!</f>
        <v>#REF!</v>
      </c>
      <c r="B112" s="36" t="s">
        <v>71</v>
      </c>
      <c r="C112" s="499" t="s">
        <v>2</v>
      </c>
      <c r="D112" s="499" t="s">
        <v>3</v>
      </c>
      <c r="E112" s="493" t="s">
        <v>94</v>
      </c>
      <c r="F112" s="493" t="s">
        <v>95</v>
      </c>
      <c r="G112" s="493" t="s">
        <v>96</v>
      </c>
      <c r="H112" s="493" t="s">
        <v>97</v>
      </c>
      <c r="I112" s="493" t="s">
        <v>98</v>
      </c>
      <c r="J112" s="493" t="s">
        <v>99</v>
      </c>
      <c r="K112" s="493" t="s">
        <v>100</v>
      </c>
      <c r="L112" s="493" t="s">
        <v>121</v>
      </c>
      <c r="M112" s="501" t="s">
        <v>114</v>
      </c>
      <c r="N112" s="501" t="s">
        <v>120</v>
      </c>
      <c r="O112" s="63"/>
      <c r="P112" s="491"/>
      <c r="Q112" s="466" t="s">
        <v>2</v>
      </c>
      <c r="R112" s="466" t="s">
        <v>3</v>
      </c>
    </row>
    <row r="113" spans="1:18" ht="35.25" customHeight="1" x14ac:dyDescent="0.25">
      <c r="A113" s="506"/>
      <c r="B113" s="37" t="s">
        <v>60</v>
      </c>
      <c r="C113" s="500"/>
      <c r="D113" s="500"/>
      <c r="E113" s="493"/>
      <c r="F113" s="493"/>
      <c r="G113" s="493"/>
      <c r="H113" s="493"/>
      <c r="I113" s="493"/>
      <c r="J113" s="493"/>
      <c r="K113" s="493"/>
      <c r="L113" s="493"/>
      <c r="M113" s="502"/>
      <c r="N113" s="502"/>
      <c r="O113" s="70"/>
      <c r="P113" s="492"/>
      <c r="Q113" s="467"/>
      <c r="R113" s="467"/>
    </row>
    <row r="114" spans="1:18" ht="18.75" customHeight="1" x14ac:dyDescent="0.25">
      <c r="A114" s="506"/>
      <c r="B114" s="557" t="e">
        <f>+'MAPA DE RIESGOS SECCIONALES'!#REF!</f>
        <v>#REF!</v>
      </c>
      <c r="C114" s="485" t="s">
        <v>40</v>
      </c>
      <c r="D114" s="485"/>
      <c r="E114" s="8">
        <f>IF(E115="Asignado",E$6,0)</f>
        <v>15</v>
      </c>
      <c r="F114" s="8">
        <f>IF(F115="Adecuado",F$6,0)</f>
        <v>15</v>
      </c>
      <c r="G114" s="8">
        <f>IF(G115="Oportuna",G$6,0)</f>
        <v>15</v>
      </c>
      <c r="H114" s="8">
        <f>IF(H115="Prevenir",H$6,10)</f>
        <v>15</v>
      </c>
      <c r="I114" s="8">
        <f>IF(I115="Confiable",I$6,0)</f>
        <v>15</v>
      </c>
      <c r="J114" s="8">
        <f>IF(J115="Se investigan y resuelven oportunamente",J$6,0)</f>
        <v>15</v>
      </c>
      <c r="K114" s="8">
        <f>IF(K115="Completa",10,IF(K115="Incompleta",5,IF(K115="No existe",0)))</f>
        <v>10</v>
      </c>
      <c r="L114" s="71">
        <f>SUM(E114:K114)</f>
        <v>100</v>
      </c>
      <c r="M114" s="56" t="s">
        <v>115</v>
      </c>
      <c r="N114" s="8">
        <f>IF(N115="Fuerte",100,IF(N115="Moderado",50,IF(N115="Débil",0)))</f>
        <v>100</v>
      </c>
      <c r="O114" s="64"/>
      <c r="P114" s="477">
        <f>IF(P122="Fuerte",2,IF(P122="Moderado",1,IF(P122="Débil",0)))</f>
        <v>2</v>
      </c>
      <c r="Q114" s="468">
        <f>+P114</f>
        <v>2</v>
      </c>
      <c r="R114" s="468">
        <f>IF((D114:D121)="x",P$9,0)</f>
        <v>0</v>
      </c>
    </row>
    <row r="115" spans="1:18" ht="36" x14ac:dyDescent="0.25">
      <c r="A115" s="506"/>
      <c r="B115" s="558"/>
      <c r="C115" s="486"/>
      <c r="D115" s="486"/>
      <c r="E115" s="39" t="s">
        <v>101</v>
      </c>
      <c r="F115" s="39" t="s">
        <v>102</v>
      </c>
      <c r="G115" s="39" t="s">
        <v>104</v>
      </c>
      <c r="H115" s="39" t="s">
        <v>106</v>
      </c>
      <c r="I115" s="39" t="s">
        <v>107</v>
      </c>
      <c r="J115" s="53" t="s">
        <v>109</v>
      </c>
      <c r="K115" s="39" t="s">
        <v>111</v>
      </c>
      <c r="L115" s="39" t="str">
        <f>IF(AND(L114&gt;=0,L114&lt;=84),"Débil",IF(AND(L114&gt;=85,L114&lt;=95),"Moderado",IF(AND(L114&gt;=96,L114&lt;=100),"Fuerte")))</f>
        <v>Fuerte</v>
      </c>
      <c r="M115" s="39" t="str">
        <f>IF(M114="Siempre","Fuerte",IF(M114="Algunas Veces","Moderado",IF(M114="No se ejecuta","Débil")))</f>
        <v>Fuerte</v>
      </c>
      <c r="N115" s="55" t="s">
        <v>118</v>
      </c>
      <c r="O115" s="65"/>
      <c r="P115" s="478"/>
      <c r="Q115" s="469"/>
      <c r="R115" s="469"/>
    </row>
    <row r="116" spans="1:18" ht="18.75" customHeight="1" x14ac:dyDescent="0.25">
      <c r="A116" s="506"/>
      <c r="B116" s="557" t="e">
        <f>+'MAPA DE RIESGOS SECCIONALES'!#REF!</f>
        <v>#REF!</v>
      </c>
      <c r="C116" s="485" t="s">
        <v>40</v>
      </c>
      <c r="D116" s="485"/>
      <c r="E116" s="8">
        <f>IF(E117="Asignado",E$6,0)</f>
        <v>15</v>
      </c>
      <c r="F116" s="8">
        <f>IF(F117="Adecuado",F$6,0)</f>
        <v>15</v>
      </c>
      <c r="G116" s="8">
        <f>IF(G117="Oportuna",G$6,0)</f>
        <v>15</v>
      </c>
      <c r="H116" s="8">
        <f>IF(H117="Prevenir",H$6,10)</f>
        <v>15</v>
      </c>
      <c r="I116" s="8">
        <f>IF(I117="Confiable",I$6,0)</f>
        <v>15</v>
      </c>
      <c r="J116" s="8">
        <f>IF(J117="Se investigan y resuelven oportunamente",J$6,0)</f>
        <v>15</v>
      </c>
      <c r="K116" s="8">
        <f>IF(K117="Completa",10,IF(K117="Incompleta",5,IF(K117="No existe",0)))</f>
        <v>10</v>
      </c>
      <c r="L116" s="71">
        <f>SUM(E116:K116)</f>
        <v>100</v>
      </c>
      <c r="M116" s="56" t="s">
        <v>115</v>
      </c>
      <c r="N116" s="8">
        <f>IF(N117="Fuerte",100,IF(N117="Moderado",50,IF(N117="Débil",0)))</f>
        <v>100</v>
      </c>
      <c r="O116" s="66"/>
      <c r="P116" s="478"/>
      <c r="Q116" s="469"/>
      <c r="R116" s="469"/>
    </row>
    <row r="117" spans="1:18" ht="36" x14ac:dyDescent="0.25">
      <c r="A117" s="506"/>
      <c r="B117" s="558"/>
      <c r="C117" s="486"/>
      <c r="D117" s="486"/>
      <c r="E117" s="39" t="s">
        <v>101</v>
      </c>
      <c r="F117" s="39" t="s">
        <v>102</v>
      </c>
      <c r="G117" s="39" t="s">
        <v>104</v>
      </c>
      <c r="H117" s="39" t="s">
        <v>106</v>
      </c>
      <c r="I117" s="39" t="s">
        <v>107</v>
      </c>
      <c r="J117" s="53" t="s">
        <v>109</v>
      </c>
      <c r="K117" s="39" t="s">
        <v>111</v>
      </c>
      <c r="L117" s="39" t="str">
        <f>IF(AND(L116&gt;=0,L116&lt;=84),"Débil",IF(AND(L116&gt;=85,L116&lt;=95),"Moderado",IF(AND(L116&gt;=96,L116&lt;=100),"Fuerte")))</f>
        <v>Fuerte</v>
      </c>
      <c r="M117" s="39" t="str">
        <f>IF(M116="Siempre","Fuerte",IF(M116="Algunas Veces","Moderado",IF(M116="No se ejecuta","Débil")))</f>
        <v>Fuerte</v>
      </c>
      <c r="N117" s="55" t="s">
        <v>118</v>
      </c>
      <c r="O117" s="65"/>
      <c r="P117" s="478"/>
      <c r="Q117" s="469"/>
      <c r="R117" s="469"/>
    </row>
    <row r="118" spans="1:18" ht="18.75" customHeight="1" x14ac:dyDescent="0.25">
      <c r="A118" s="506"/>
      <c r="B118" s="557" t="e">
        <f>+'MAPA DE RIESGOS SECCIONALES'!#REF!</f>
        <v>#REF!</v>
      </c>
      <c r="C118" s="485" t="s">
        <v>40</v>
      </c>
      <c r="D118" s="485"/>
      <c r="E118" s="8">
        <f>IF(E119="Asignado",E$6,0)</f>
        <v>15</v>
      </c>
      <c r="F118" s="8">
        <f>IF(F119="Adecuado",F$6,0)</f>
        <v>15</v>
      </c>
      <c r="G118" s="8">
        <f>IF(G119="Oportuna",G$6,0)</f>
        <v>15</v>
      </c>
      <c r="H118" s="8">
        <f>IF(H119="Prevenir",H$6,10)</f>
        <v>15</v>
      </c>
      <c r="I118" s="8">
        <f>IF(I119="Confiable",I$6,0)</f>
        <v>15</v>
      </c>
      <c r="J118" s="8">
        <f>IF(J119="Se investigan y resuelven oportunamente",J$6,0)</f>
        <v>15</v>
      </c>
      <c r="K118" s="8">
        <f>IF(K119="Completa",10,IF(K119="Incompleta",5,IF(K119="No existe",0)))</f>
        <v>10</v>
      </c>
      <c r="L118" s="71">
        <f>SUM(E118:K118)</f>
        <v>100</v>
      </c>
      <c r="M118" s="56" t="s">
        <v>115</v>
      </c>
      <c r="N118" s="8">
        <f>IF(N119="Fuerte",100,IF(N119="Moderado",50,IF(N119="Débil",0)))</f>
        <v>100</v>
      </c>
      <c r="O118" s="66"/>
      <c r="P118" s="478"/>
      <c r="Q118" s="469"/>
      <c r="R118" s="469"/>
    </row>
    <row r="119" spans="1:18" ht="36" x14ac:dyDescent="0.25">
      <c r="A119" s="506"/>
      <c r="B119" s="558"/>
      <c r="C119" s="486"/>
      <c r="D119" s="486"/>
      <c r="E119" s="39" t="s">
        <v>101</v>
      </c>
      <c r="F119" s="39" t="s">
        <v>102</v>
      </c>
      <c r="G119" s="39" t="s">
        <v>104</v>
      </c>
      <c r="H119" s="39" t="s">
        <v>106</v>
      </c>
      <c r="I119" s="39" t="s">
        <v>107</v>
      </c>
      <c r="J119" s="53" t="s">
        <v>109</v>
      </c>
      <c r="K119" s="39" t="s">
        <v>111</v>
      </c>
      <c r="L119" s="39" t="str">
        <f>IF(AND(L118&gt;=0,L118&lt;=84),"Débil",IF(AND(L118&gt;=85,L118&lt;=95),"Moderado",IF(AND(L118&gt;=96,L118&lt;=100),"Fuerte")))</f>
        <v>Fuerte</v>
      </c>
      <c r="M119" s="39" t="str">
        <f>IF(M118="Siempre","Fuerte",IF(M118="Algunas Veces","Moderado",IF(M118="No se ejecuta","Débil")))</f>
        <v>Fuerte</v>
      </c>
      <c r="N119" s="55" t="s">
        <v>118</v>
      </c>
      <c r="O119" s="65"/>
      <c r="P119" s="478"/>
      <c r="Q119" s="469"/>
      <c r="R119" s="469"/>
    </row>
    <row r="120" spans="1:18" ht="18.75" customHeight="1" x14ac:dyDescent="0.25">
      <c r="A120" s="506"/>
      <c r="B120" s="557" t="e">
        <f>+'MAPA DE RIESGOS SECCIONALES'!#REF!</f>
        <v>#REF!</v>
      </c>
      <c r="C120" s="485" t="s">
        <v>40</v>
      </c>
      <c r="D120" s="485"/>
      <c r="E120" s="8">
        <f>IF(E121="Asignado",E$6,0)</f>
        <v>15</v>
      </c>
      <c r="F120" s="8">
        <f>IF(F121="Adecuado",F$6,0)</f>
        <v>15</v>
      </c>
      <c r="G120" s="8">
        <f>IF(G121="Oportuna",G$6,0)</f>
        <v>15</v>
      </c>
      <c r="H120" s="8">
        <f>IF(H121="Prevenir",H$6,10)</f>
        <v>15</v>
      </c>
      <c r="I120" s="8">
        <f>IF(I121="Confiable",I$6,0)</f>
        <v>15</v>
      </c>
      <c r="J120" s="8">
        <f>IF(J121="Se investigan y resuelven oportunamente",J$6,0)</f>
        <v>15</v>
      </c>
      <c r="K120" s="8">
        <f>IF(K121="Completa",10,IF(K121="Incompleta",5,IF(K121="No existe",0)))</f>
        <v>10</v>
      </c>
      <c r="L120" s="71">
        <f>SUM(E120:K120)</f>
        <v>100</v>
      </c>
      <c r="M120" s="56" t="s">
        <v>115</v>
      </c>
      <c r="N120" s="8">
        <f>IF(N121="Fuerte",100,IF(N121="Moderado",50,IF(N121="Débil",0)))</f>
        <v>100</v>
      </c>
      <c r="O120" s="66"/>
      <c r="P120" s="478"/>
      <c r="Q120" s="469"/>
      <c r="R120" s="469"/>
    </row>
    <row r="121" spans="1:18" ht="36" x14ac:dyDescent="0.25">
      <c r="A121" s="507"/>
      <c r="B121" s="558"/>
      <c r="C121" s="486"/>
      <c r="D121" s="486"/>
      <c r="E121" s="39" t="s">
        <v>101</v>
      </c>
      <c r="F121" s="39" t="s">
        <v>102</v>
      </c>
      <c r="G121" s="39" t="s">
        <v>104</v>
      </c>
      <c r="H121" s="39" t="s">
        <v>106</v>
      </c>
      <c r="I121" s="39" t="s">
        <v>107</v>
      </c>
      <c r="J121" s="53" t="s">
        <v>109</v>
      </c>
      <c r="K121" s="39" t="s">
        <v>111</v>
      </c>
      <c r="L121" s="39" t="str">
        <f>IF(AND(L120&gt;=0,L120&lt;=84),"Débil",IF(AND(L120&gt;=85,L120&lt;=95),"Moderado",IF(AND(L120&gt;=96,L120&lt;=100),"Fuerte")))</f>
        <v>Fuerte</v>
      </c>
      <c r="M121" s="39" t="str">
        <f>IF(M120="Siempre","Fuerte",IF(M120="Algunas Veces","Moderado",IF(M120="No se ejecuta","Débil")))</f>
        <v>Fuerte</v>
      </c>
      <c r="N121" s="55" t="s">
        <v>118</v>
      </c>
      <c r="O121" s="55"/>
      <c r="P121" s="479"/>
      <c r="Q121" s="470"/>
      <c r="R121" s="470"/>
    </row>
    <row r="122" spans="1:18" x14ac:dyDescent="0.25">
      <c r="L122" s="54"/>
      <c r="N122" s="58">
        <f>AVERAGE(N114:N121)</f>
        <v>100</v>
      </c>
      <c r="O122" s="58"/>
      <c r="P122" s="57" t="str">
        <f>IF(AND(N122&gt;=0,N122&lt;=49),"Débil",IF(AND(N122&gt;=50,N122&lt;=87.5),"Moderado",IF(AND(N122&gt;=87.6,N122&lt;=100),"Fuerte")))</f>
        <v>Fuerte</v>
      </c>
      <c r="Q122" s="38"/>
      <c r="R122" s="38"/>
    </row>
    <row r="126" spans="1:18" ht="21" customHeight="1" x14ac:dyDescent="0.25">
      <c r="A126" s="41" t="s">
        <v>1</v>
      </c>
      <c r="B126" s="487" t="s">
        <v>72</v>
      </c>
      <c r="C126" s="488"/>
      <c r="D126" s="489"/>
      <c r="E126" s="40">
        <v>15</v>
      </c>
      <c r="F126" s="40">
        <v>15</v>
      </c>
      <c r="G126" s="40">
        <v>15</v>
      </c>
      <c r="H126" s="40">
        <v>15</v>
      </c>
      <c r="I126" s="40">
        <v>15</v>
      </c>
      <c r="J126" s="40">
        <v>15</v>
      </c>
      <c r="K126" s="40">
        <v>10</v>
      </c>
      <c r="L126" s="40">
        <f>SUM(E126:K126)</f>
        <v>100</v>
      </c>
      <c r="M126" s="52"/>
      <c r="N126" s="52" t="s">
        <v>119</v>
      </c>
      <c r="O126" s="73"/>
      <c r="P126" s="490" t="s">
        <v>70</v>
      </c>
      <c r="Q126" s="471" t="s">
        <v>61</v>
      </c>
      <c r="R126" s="472"/>
    </row>
    <row r="127" spans="1:18" ht="43.5" customHeight="1" x14ac:dyDescent="0.25">
      <c r="A127" s="505" t="e">
        <f>+'MAPA DE RIESGOS SECCIONALES'!#REF!</f>
        <v>#REF!</v>
      </c>
      <c r="B127" s="36" t="s">
        <v>71</v>
      </c>
      <c r="C127" s="499" t="s">
        <v>2</v>
      </c>
      <c r="D127" s="499" t="s">
        <v>3</v>
      </c>
      <c r="E127" s="493" t="s">
        <v>94</v>
      </c>
      <c r="F127" s="493" t="s">
        <v>95</v>
      </c>
      <c r="G127" s="493" t="s">
        <v>96</v>
      </c>
      <c r="H127" s="493" t="s">
        <v>97</v>
      </c>
      <c r="I127" s="493" t="s">
        <v>98</v>
      </c>
      <c r="J127" s="493" t="s">
        <v>99</v>
      </c>
      <c r="K127" s="493" t="s">
        <v>100</v>
      </c>
      <c r="L127" s="493" t="s">
        <v>121</v>
      </c>
      <c r="M127" s="501" t="s">
        <v>114</v>
      </c>
      <c r="N127" s="501" t="s">
        <v>120</v>
      </c>
      <c r="O127" s="63"/>
      <c r="P127" s="491"/>
      <c r="Q127" s="466" t="s">
        <v>2</v>
      </c>
      <c r="R127" s="466" t="s">
        <v>3</v>
      </c>
    </row>
    <row r="128" spans="1:18" ht="35.25" customHeight="1" x14ac:dyDescent="0.25">
      <c r="A128" s="506"/>
      <c r="B128" s="37" t="s">
        <v>60</v>
      </c>
      <c r="C128" s="500"/>
      <c r="D128" s="500"/>
      <c r="E128" s="493"/>
      <c r="F128" s="493"/>
      <c r="G128" s="493"/>
      <c r="H128" s="493"/>
      <c r="I128" s="493"/>
      <c r="J128" s="493"/>
      <c r="K128" s="493"/>
      <c r="L128" s="493"/>
      <c r="M128" s="502"/>
      <c r="N128" s="502"/>
      <c r="O128" s="70"/>
      <c r="P128" s="492"/>
      <c r="Q128" s="467"/>
      <c r="R128" s="467"/>
    </row>
    <row r="129" spans="1:18" ht="18.75" customHeight="1" x14ac:dyDescent="0.25">
      <c r="A129" s="506"/>
      <c r="B129" s="557" t="e">
        <f>+'MAPA DE RIESGOS SECCIONALES'!#REF!</f>
        <v>#REF!</v>
      </c>
      <c r="C129" s="485" t="s">
        <v>40</v>
      </c>
      <c r="D129" s="485"/>
      <c r="E129" s="8">
        <f>IF(E130="Asignado",E$6,0)</f>
        <v>15</v>
      </c>
      <c r="F129" s="8">
        <f>IF(F130="Adecuado",F$6,0)</f>
        <v>15</v>
      </c>
      <c r="G129" s="8">
        <f>IF(G130="Oportuna",G$6,0)</f>
        <v>15</v>
      </c>
      <c r="H129" s="8">
        <f>IF(H130="Prevenir",H$6,10)</f>
        <v>10</v>
      </c>
      <c r="I129" s="8">
        <f>IF(I130="Confiable",I$6,0)</f>
        <v>15</v>
      </c>
      <c r="J129" s="8">
        <f>IF(J130="Se investigan y resuelven oportunamente",J$6,0)</f>
        <v>15</v>
      </c>
      <c r="K129" s="8">
        <f>IF(K130="Completa",10,IF(K130="Incompleta",5,IF(K130="No existe",0)))</f>
        <v>10</v>
      </c>
      <c r="L129" s="71">
        <f>SUM(E129:K129)</f>
        <v>95</v>
      </c>
      <c r="M129" s="56" t="s">
        <v>115</v>
      </c>
      <c r="N129" s="8">
        <f>IF(N130="Fuerte",100,IF(N130="Moderado",50,IF(N130="Débil",0)))</f>
        <v>100</v>
      </c>
      <c r="O129" s="64"/>
      <c r="P129" s="477">
        <f>IF(P137="Fuerte",2,IF(P137="Moderado",1,IF(P137="Débil",0)))</f>
        <v>1</v>
      </c>
      <c r="Q129" s="468">
        <f>+P129</f>
        <v>1</v>
      </c>
      <c r="R129" s="468">
        <f>IF((D129:D136)="x",P$9,0)</f>
        <v>0</v>
      </c>
    </row>
    <row r="130" spans="1:18" ht="36" x14ac:dyDescent="0.25">
      <c r="A130" s="506"/>
      <c r="B130" s="558"/>
      <c r="C130" s="486"/>
      <c r="D130" s="486"/>
      <c r="E130" s="39" t="s">
        <v>101</v>
      </c>
      <c r="F130" s="39" t="s">
        <v>102</v>
      </c>
      <c r="G130" s="39" t="s">
        <v>104</v>
      </c>
      <c r="H130" s="39" t="s">
        <v>113</v>
      </c>
      <c r="I130" s="39" t="s">
        <v>107</v>
      </c>
      <c r="J130" s="53" t="s">
        <v>109</v>
      </c>
      <c r="K130" s="39" t="s">
        <v>111</v>
      </c>
      <c r="L130" s="39" t="str">
        <f>IF(AND(L129&gt;=0,L129&lt;=84),"Débil",IF(AND(L129&gt;=85,L129&lt;=95),"Moderado",IF(AND(L129&gt;=96,L129&lt;=100),"Fuerte")))</f>
        <v>Moderado</v>
      </c>
      <c r="M130" s="39" t="str">
        <f>IF(M129="Siempre","Fuerte",IF(M129="Algunas Veces","Moderado",IF(M129="No se ejecuta","Débil")))</f>
        <v>Fuerte</v>
      </c>
      <c r="N130" s="55" t="s">
        <v>118</v>
      </c>
      <c r="O130" s="65"/>
      <c r="P130" s="478"/>
      <c r="Q130" s="469"/>
      <c r="R130" s="469"/>
    </row>
    <row r="131" spans="1:18" ht="18.75" customHeight="1" x14ac:dyDescent="0.25">
      <c r="A131" s="506"/>
      <c r="B131" s="557" t="e">
        <f>+'MAPA DE RIESGOS SECCIONALES'!#REF!</f>
        <v>#REF!</v>
      </c>
      <c r="C131" s="485" t="s">
        <v>40</v>
      </c>
      <c r="D131" s="485"/>
      <c r="E131" s="8">
        <f>IF(E132="Asignado",E$6,0)</f>
        <v>15</v>
      </c>
      <c r="F131" s="8">
        <f>IF(F132="Adecuado",F$6,0)</f>
        <v>15</v>
      </c>
      <c r="G131" s="8">
        <f>IF(G132="Oportuna",G$6,0)</f>
        <v>15</v>
      </c>
      <c r="H131" s="8">
        <f>IF(H132="Prevenir",H$6,10)</f>
        <v>15</v>
      </c>
      <c r="I131" s="8">
        <f>IF(I132="Confiable",I$6,0)</f>
        <v>15</v>
      </c>
      <c r="J131" s="8">
        <f>IF(J132="Se investigan y resuelven oportunamente",J$6,0)</f>
        <v>15</v>
      </c>
      <c r="K131" s="8">
        <f>IF(K132="Completa",10,IF(K132="Incompleta",5,IF(K132="No existe",0)))</f>
        <v>5</v>
      </c>
      <c r="L131" s="71">
        <f>SUM(E131:K131)</f>
        <v>95</v>
      </c>
      <c r="M131" s="56" t="s">
        <v>115</v>
      </c>
      <c r="N131" s="8">
        <f>IF(N132="Fuerte",100,IF(N132="Moderado",50,IF(N132="Débil",0)))</f>
        <v>50</v>
      </c>
      <c r="O131" s="66"/>
      <c r="P131" s="478"/>
      <c r="Q131" s="469"/>
      <c r="R131" s="469"/>
    </row>
    <row r="132" spans="1:18" ht="36" x14ac:dyDescent="0.25">
      <c r="A132" s="506"/>
      <c r="B132" s="558"/>
      <c r="C132" s="486"/>
      <c r="D132" s="486"/>
      <c r="E132" s="39" t="s">
        <v>101</v>
      </c>
      <c r="F132" s="39" t="s">
        <v>102</v>
      </c>
      <c r="G132" s="39" t="s">
        <v>104</v>
      </c>
      <c r="H132" s="39" t="s">
        <v>106</v>
      </c>
      <c r="I132" s="39" t="s">
        <v>107</v>
      </c>
      <c r="J132" s="53" t="s">
        <v>109</v>
      </c>
      <c r="K132" s="39" t="s">
        <v>112</v>
      </c>
      <c r="L132" s="39" t="str">
        <f>IF(AND(L131&gt;=0,L131&lt;=84),"Débil",IF(AND(L131&gt;=85,L131&lt;=95),"Moderado",IF(AND(L131&gt;=96,L131&lt;=100),"Fuerte")))</f>
        <v>Moderado</v>
      </c>
      <c r="M132" s="39" t="str">
        <f>IF(M131="Siempre","Fuerte",IF(M131="Algunas Veces","Moderado",IF(M131="No se ejecuta","Débil")))</f>
        <v>Fuerte</v>
      </c>
      <c r="N132" s="55" t="s">
        <v>19</v>
      </c>
      <c r="O132" s="65"/>
      <c r="P132" s="478"/>
      <c r="Q132" s="469"/>
      <c r="R132" s="469"/>
    </row>
    <row r="133" spans="1:18" ht="18.75" customHeight="1" x14ac:dyDescent="0.25">
      <c r="A133" s="506"/>
      <c r="B133" s="557" t="e">
        <f>+'MAPA DE RIESGOS SECCIONALES'!#REF!</f>
        <v>#REF!</v>
      </c>
      <c r="C133" s="485" t="s">
        <v>40</v>
      </c>
      <c r="D133" s="485"/>
      <c r="E133" s="8">
        <f>IF(E134="Asignado",E$6,0)</f>
        <v>15</v>
      </c>
      <c r="F133" s="8">
        <f>IF(F134="Adecuado",F$6,0)</f>
        <v>15</v>
      </c>
      <c r="G133" s="8">
        <f>IF(G134="Oportuna",G$6,0)</f>
        <v>15</v>
      </c>
      <c r="H133" s="8">
        <f>IF(H134="Prevenir",H$6,10)</f>
        <v>15</v>
      </c>
      <c r="I133" s="8">
        <f>IF(I134="Confiable",I$6,0)</f>
        <v>15</v>
      </c>
      <c r="J133" s="8">
        <f>IF(J134="Se investigan y resuelven oportunamente",J$6,0)</f>
        <v>15</v>
      </c>
      <c r="K133" s="8">
        <f>IF(K134="Completa",10,IF(K134="Incompleta",5,IF(K134="No existe",0)))</f>
        <v>10</v>
      </c>
      <c r="L133" s="71">
        <f>SUM(E133:K133)</f>
        <v>100</v>
      </c>
      <c r="M133" s="56" t="s">
        <v>115</v>
      </c>
      <c r="N133" s="8">
        <f>IF(N134="Fuerte",100,IF(N134="Moderado",50,IF(N134="Débil",0)))</f>
        <v>100</v>
      </c>
      <c r="O133" s="66"/>
      <c r="P133" s="478"/>
      <c r="Q133" s="469"/>
      <c r="R133" s="469"/>
    </row>
    <row r="134" spans="1:18" ht="36" x14ac:dyDescent="0.25">
      <c r="A134" s="506"/>
      <c r="B134" s="558"/>
      <c r="C134" s="486"/>
      <c r="D134" s="486"/>
      <c r="E134" s="39" t="s">
        <v>101</v>
      </c>
      <c r="F134" s="39" t="s">
        <v>102</v>
      </c>
      <c r="G134" s="39" t="s">
        <v>104</v>
      </c>
      <c r="H134" s="39" t="s">
        <v>106</v>
      </c>
      <c r="I134" s="39" t="s">
        <v>107</v>
      </c>
      <c r="J134" s="53" t="s">
        <v>109</v>
      </c>
      <c r="K134" s="39" t="s">
        <v>111</v>
      </c>
      <c r="L134" s="39" t="str">
        <f>IF(AND(L133&gt;=0,L133&lt;=84),"Débil",IF(AND(L133&gt;=85,L133&lt;=95),"Moderado",IF(AND(L133&gt;=96,L133&lt;=100),"Fuerte")))</f>
        <v>Fuerte</v>
      </c>
      <c r="M134" s="39" t="str">
        <f>IF(M133="Siempre","Fuerte",IF(M133="Algunas Veces","Moderado",IF(M133="No se ejecuta","Débil")))</f>
        <v>Fuerte</v>
      </c>
      <c r="N134" s="55" t="s">
        <v>118</v>
      </c>
      <c r="O134" s="65"/>
      <c r="P134" s="478"/>
      <c r="Q134" s="469"/>
      <c r="R134" s="469"/>
    </row>
    <row r="135" spans="1:18" ht="18.75" customHeight="1" x14ac:dyDescent="0.25">
      <c r="A135" s="506"/>
      <c r="B135" s="539"/>
      <c r="C135" s="485"/>
      <c r="D135" s="485"/>
      <c r="E135" s="8"/>
      <c r="F135" s="8"/>
      <c r="G135" s="8"/>
      <c r="H135" s="8"/>
      <c r="I135" s="8"/>
      <c r="J135" s="8"/>
      <c r="K135" s="8"/>
      <c r="L135" s="71"/>
      <c r="M135" s="56"/>
      <c r="N135" s="8"/>
      <c r="O135" s="66"/>
      <c r="P135" s="478"/>
      <c r="Q135" s="469"/>
      <c r="R135" s="469"/>
    </row>
    <row r="136" spans="1:18" x14ac:dyDescent="0.25">
      <c r="A136" s="507"/>
      <c r="B136" s="540"/>
      <c r="C136" s="486"/>
      <c r="D136" s="486"/>
      <c r="E136" s="39"/>
      <c r="F136" s="39"/>
      <c r="G136" s="39"/>
      <c r="H136" s="39"/>
      <c r="I136" s="39"/>
      <c r="J136" s="53"/>
      <c r="K136" s="39"/>
      <c r="L136" s="39"/>
      <c r="M136" s="39"/>
      <c r="N136" s="55"/>
      <c r="O136" s="55"/>
      <c r="P136" s="479"/>
      <c r="Q136" s="470"/>
      <c r="R136" s="470"/>
    </row>
    <row r="137" spans="1:18" x14ac:dyDescent="0.25">
      <c r="L137" s="54"/>
      <c r="N137" s="58">
        <f>AVERAGE(N129:N136)</f>
        <v>83.333333333333329</v>
      </c>
      <c r="O137" s="58"/>
      <c r="P137" s="57" t="str">
        <f>IF(AND(N137&gt;=0,N137&lt;=49),"Débil",IF(AND(N137&gt;=50,N137&lt;=87.5),"Moderado",IF(AND(N137&gt;=87.6,N137&lt;=100),"Fuerte")))</f>
        <v>Moderado</v>
      </c>
      <c r="Q137" s="38"/>
      <c r="R137" s="38"/>
    </row>
    <row r="141" spans="1:18" ht="21" customHeight="1" x14ac:dyDescent="0.25">
      <c r="A141" s="41" t="s">
        <v>1</v>
      </c>
      <c r="B141" s="487" t="s">
        <v>72</v>
      </c>
      <c r="C141" s="488"/>
      <c r="D141" s="489"/>
      <c r="E141" s="40">
        <v>15</v>
      </c>
      <c r="F141" s="40">
        <v>15</v>
      </c>
      <c r="G141" s="40">
        <v>15</v>
      </c>
      <c r="H141" s="40">
        <v>15</v>
      </c>
      <c r="I141" s="40">
        <v>15</v>
      </c>
      <c r="J141" s="40">
        <v>15</v>
      </c>
      <c r="K141" s="40">
        <v>10</v>
      </c>
      <c r="L141" s="40">
        <f>SUM(E141:K141)</f>
        <v>100</v>
      </c>
      <c r="M141" s="52"/>
      <c r="N141" s="52" t="s">
        <v>119</v>
      </c>
      <c r="O141" s="73"/>
      <c r="P141" s="490" t="s">
        <v>70</v>
      </c>
      <c r="Q141" s="471" t="s">
        <v>61</v>
      </c>
      <c r="R141" s="472"/>
    </row>
    <row r="142" spans="1:18" ht="43.5" customHeight="1" x14ac:dyDescent="0.25">
      <c r="A142" s="505" t="e">
        <f>+'MAPA DE RIESGOS SECCIONALES'!#REF!</f>
        <v>#REF!</v>
      </c>
      <c r="B142" s="36" t="s">
        <v>71</v>
      </c>
      <c r="C142" s="499" t="s">
        <v>2</v>
      </c>
      <c r="D142" s="499" t="s">
        <v>3</v>
      </c>
      <c r="E142" s="493" t="s">
        <v>94</v>
      </c>
      <c r="F142" s="493" t="s">
        <v>95</v>
      </c>
      <c r="G142" s="493" t="s">
        <v>96</v>
      </c>
      <c r="H142" s="493" t="s">
        <v>97</v>
      </c>
      <c r="I142" s="493" t="s">
        <v>98</v>
      </c>
      <c r="J142" s="493" t="s">
        <v>99</v>
      </c>
      <c r="K142" s="493" t="s">
        <v>100</v>
      </c>
      <c r="L142" s="493" t="s">
        <v>121</v>
      </c>
      <c r="M142" s="501" t="s">
        <v>114</v>
      </c>
      <c r="N142" s="501" t="s">
        <v>120</v>
      </c>
      <c r="O142" s="63"/>
      <c r="P142" s="491"/>
      <c r="Q142" s="466" t="s">
        <v>2</v>
      </c>
      <c r="R142" s="466" t="s">
        <v>3</v>
      </c>
    </row>
    <row r="143" spans="1:18" ht="35.25" customHeight="1" x14ac:dyDescent="0.25">
      <c r="A143" s="506"/>
      <c r="B143" s="37" t="s">
        <v>60</v>
      </c>
      <c r="C143" s="500"/>
      <c r="D143" s="500"/>
      <c r="E143" s="493"/>
      <c r="F143" s="493"/>
      <c r="G143" s="493"/>
      <c r="H143" s="493"/>
      <c r="I143" s="493"/>
      <c r="J143" s="493"/>
      <c r="K143" s="493"/>
      <c r="L143" s="493"/>
      <c r="M143" s="502"/>
      <c r="N143" s="502"/>
      <c r="O143" s="70"/>
      <c r="P143" s="492"/>
      <c r="Q143" s="467"/>
      <c r="R143" s="467"/>
    </row>
    <row r="144" spans="1:18" ht="18.75" customHeight="1" x14ac:dyDescent="0.25">
      <c r="A144" s="506"/>
      <c r="B144" s="557" t="e">
        <f>+'MAPA DE RIESGOS SECCIONALES'!#REF!</f>
        <v>#REF!</v>
      </c>
      <c r="C144" s="485" t="s">
        <v>40</v>
      </c>
      <c r="D144" s="485"/>
      <c r="E144" s="8">
        <f>IF(E145="Asignado",E$6,0)</f>
        <v>15</v>
      </c>
      <c r="F144" s="8">
        <f>IF(F145="Adecuado",F$6,0)</f>
        <v>15</v>
      </c>
      <c r="G144" s="8">
        <f>IF(G145="Oportuna",G$6,0)</f>
        <v>15</v>
      </c>
      <c r="H144" s="8">
        <f>IF(H145="Prevenir",H$6,10)</f>
        <v>15</v>
      </c>
      <c r="I144" s="8">
        <f>IF(I145="Confiable",I$6,0)</f>
        <v>15</v>
      </c>
      <c r="J144" s="8">
        <f>IF(J145="Se investigan y resuelven oportunamente",J$6,0)</f>
        <v>15</v>
      </c>
      <c r="K144" s="8">
        <f>IF(K145="Completa",10,IF(K145="Incompleta",5,IF(K145="No existe",0)))</f>
        <v>10</v>
      </c>
      <c r="L144" s="71">
        <f>SUM(E144:K144)</f>
        <v>100</v>
      </c>
      <c r="M144" s="56" t="s">
        <v>115</v>
      </c>
      <c r="N144" s="8">
        <f>IF(N145="Fuerte",100,IF(N145="Moderado",50,IF(N145="Débil",0)))</f>
        <v>100</v>
      </c>
      <c r="O144" s="64"/>
      <c r="P144" s="477">
        <f>IF(P152="Fuerte",2,IF(P152="Moderado",1,IF(P152="Débil",0)))</f>
        <v>2</v>
      </c>
      <c r="Q144" s="468">
        <f>+P144</f>
        <v>2</v>
      </c>
      <c r="R144" s="468">
        <f>IF((D144:D151)="x",P$9,0)</f>
        <v>0</v>
      </c>
    </row>
    <row r="145" spans="1:18" ht="36" x14ac:dyDescent="0.25">
      <c r="A145" s="506"/>
      <c r="B145" s="558"/>
      <c r="C145" s="486"/>
      <c r="D145" s="486"/>
      <c r="E145" s="39" t="s">
        <v>101</v>
      </c>
      <c r="F145" s="39" t="s">
        <v>102</v>
      </c>
      <c r="G145" s="39" t="s">
        <v>104</v>
      </c>
      <c r="H145" s="39" t="s">
        <v>106</v>
      </c>
      <c r="I145" s="39" t="s">
        <v>107</v>
      </c>
      <c r="J145" s="53" t="s">
        <v>109</v>
      </c>
      <c r="K145" s="39" t="s">
        <v>111</v>
      </c>
      <c r="L145" s="39" t="str">
        <f>IF(AND(L144&gt;=0,L144&lt;=84),"Débil",IF(AND(L144&gt;=85,L144&lt;=95),"Moderado",IF(AND(L144&gt;=96,L144&lt;=100),"Fuerte")))</f>
        <v>Fuerte</v>
      </c>
      <c r="M145" s="39" t="str">
        <f>IF(M144="Siempre","Fuerte",IF(M144="Algunas Veces","Moderado",IF(M144="No se ejecuta","Débil")))</f>
        <v>Fuerte</v>
      </c>
      <c r="N145" s="55" t="s">
        <v>118</v>
      </c>
      <c r="O145" s="65"/>
      <c r="P145" s="478"/>
      <c r="Q145" s="469"/>
      <c r="R145" s="469"/>
    </row>
    <row r="146" spans="1:18" ht="18.75" customHeight="1" x14ac:dyDescent="0.25">
      <c r="A146" s="506"/>
      <c r="B146" s="557" t="e">
        <f>+'MAPA DE RIESGOS SECCIONALES'!#REF!</f>
        <v>#REF!</v>
      </c>
      <c r="C146" s="485" t="s">
        <v>40</v>
      </c>
      <c r="D146" s="485"/>
      <c r="E146" s="8">
        <f>IF(E147="Asignado",E$6,0)</f>
        <v>15</v>
      </c>
      <c r="F146" s="8">
        <f>IF(F147="Adecuado",F$6,0)</f>
        <v>15</v>
      </c>
      <c r="G146" s="8">
        <f>IF(G147="Oportuna",G$6,0)</f>
        <v>15</v>
      </c>
      <c r="H146" s="8">
        <f>IF(H147="Prevenir",H$6,10)</f>
        <v>15</v>
      </c>
      <c r="I146" s="8">
        <f>IF(I147="Confiable",I$6,0)</f>
        <v>15</v>
      </c>
      <c r="J146" s="8">
        <f>IF(J147="Se investigan y resuelven oportunamente",J$6,0)</f>
        <v>15</v>
      </c>
      <c r="K146" s="8">
        <f>IF(K147="Completa",10,IF(K147="Incompleta",5,IF(K147="No existe",0)))</f>
        <v>10</v>
      </c>
      <c r="L146" s="71">
        <f>SUM(E146:K146)</f>
        <v>100</v>
      </c>
      <c r="M146" s="56" t="s">
        <v>115</v>
      </c>
      <c r="N146" s="8">
        <f>IF(N147="Fuerte",100,IF(N147="Moderado",50,IF(N147="Débil",0)))</f>
        <v>100</v>
      </c>
      <c r="O146" s="66"/>
      <c r="P146" s="478"/>
      <c r="Q146" s="469"/>
      <c r="R146" s="469"/>
    </row>
    <row r="147" spans="1:18" ht="36" x14ac:dyDescent="0.25">
      <c r="A147" s="506"/>
      <c r="B147" s="558"/>
      <c r="C147" s="486"/>
      <c r="D147" s="486"/>
      <c r="E147" s="39" t="s">
        <v>101</v>
      </c>
      <c r="F147" s="39" t="s">
        <v>102</v>
      </c>
      <c r="G147" s="39" t="s">
        <v>104</v>
      </c>
      <c r="H147" s="39" t="s">
        <v>106</v>
      </c>
      <c r="I147" s="39" t="s">
        <v>107</v>
      </c>
      <c r="J147" s="53" t="s">
        <v>109</v>
      </c>
      <c r="K147" s="39" t="s">
        <v>111</v>
      </c>
      <c r="L147" s="39" t="str">
        <f>IF(AND(L146&gt;=0,L146&lt;=84),"Débil",IF(AND(L146&gt;=85,L146&lt;=95),"Moderado",IF(AND(L146&gt;=96,L146&lt;=100),"Fuerte")))</f>
        <v>Fuerte</v>
      </c>
      <c r="M147" s="39" t="str">
        <f>IF(M146="Siempre","Fuerte",IF(M146="Algunas Veces","Moderado",IF(M146="No se ejecuta","Débil")))</f>
        <v>Fuerte</v>
      </c>
      <c r="N147" s="55" t="s">
        <v>118</v>
      </c>
      <c r="O147" s="65"/>
      <c r="P147" s="478"/>
      <c r="Q147" s="469"/>
      <c r="R147" s="469"/>
    </row>
    <row r="148" spans="1:18" ht="18.75" customHeight="1" x14ac:dyDescent="0.25">
      <c r="A148" s="506"/>
      <c r="B148" s="557" t="e">
        <f>+'MAPA DE RIESGOS SECCIONALES'!#REF!</f>
        <v>#REF!</v>
      </c>
      <c r="C148" s="485" t="s">
        <v>40</v>
      </c>
      <c r="D148" s="485"/>
      <c r="E148" s="8">
        <f>IF(E149="Asignado",E$6,0)</f>
        <v>15</v>
      </c>
      <c r="F148" s="8">
        <f>IF(F149="Adecuado",F$6,0)</f>
        <v>15</v>
      </c>
      <c r="G148" s="8">
        <f>IF(G149="Oportuna",G$6,0)</f>
        <v>15</v>
      </c>
      <c r="H148" s="8">
        <f>IF(H149="Prevenir",H$6,10)</f>
        <v>15</v>
      </c>
      <c r="I148" s="8">
        <f>IF(I149="Confiable",I$6,0)</f>
        <v>15</v>
      </c>
      <c r="J148" s="8">
        <f>IF(J149="Se investigan y resuelven oportunamente",J$6,0)</f>
        <v>15</v>
      </c>
      <c r="K148" s="8">
        <f>IF(K149="Completa",10,IF(K149="Incompleta",5,IF(K149="No existe",0)))</f>
        <v>10</v>
      </c>
      <c r="L148" s="71">
        <f>SUM(E148:K148)</f>
        <v>100</v>
      </c>
      <c r="M148" s="56" t="s">
        <v>115</v>
      </c>
      <c r="N148" s="8">
        <f>IF(N149="Fuerte",100,IF(N149="Moderado",50,IF(N149="Débil",0)))</f>
        <v>100</v>
      </c>
      <c r="O148" s="66"/>
      <c r="P148" s="478"/>
      <c r="Q148" s="469"/>
      <c r="R148" s="469"/>
    </row>
    <row r="149" spans="1:18" ht="36" x14ac:dyDescent="0.25">
      <c r="A149" s="506"/>
      <c r="B149" s="558"/>
      <c r="C149" s="486"/>
      <c r="D149" s="486"/>
      <c r="E149" s="39" t="s">
        <v>101</v>
      </c>
      <c r="F149" s="39" t="s">
        <v>102</v>
      </c>
      <c r="G149" s="39" t="s">
        <v>104</v>
      </c>
      <c r="H149" s="39" t="s">
        <v>106</v>
      </c>
      <c r="I149" s="39" t="s">
        <v>107</v>
      </c>
      <c r="J149" s="53" t="s">
        <v>109</v>
      </c>
      <c r="K149" s="39" t="s">
        <v>111</v>
      </c>
      <c r="L149" s="39" t="str">
        <f>IF(AND(L148&gt;=0,L148&lt;=84),"Débil",IF(AND(L148&gt;=85,L148&lt;=95),"Moderado",IF(AND(L148&gt;=96,L148&lt;=100),"Fuerte")))</f>
        <v>Fuerte</v>
      </c>
      <c r="M149" s="39" t="str">
        <f>IF(M148="Siempre","Fuerte",IF(M148="Algunas Veces","Moderado",IF(M148="No se ejecuta","Débil")))</f>
        <v>Fuerte</v>
      </c>
      <c r="N149" s="55" t="s">
        <v>118</v>
      </c>
      <c r="O149" s="65"/>
      <c r="P149" s="478"/>
      <c r="Q149" s="469"/>
      <c r="R149" s="469"/>
    </row>
    <row r="150" spans="1:18" ht="18.75" customHeight="1" x14ac:dyDescent="0.25">
      <c r="A150" s="506"/>
      <c r="B150" s="557" t="e">
        <f>+'MAPA DE RIESGOS SECCIONALES'!#REF!</f>
        <v>#REF!</v>
      </c>
      <c r="C150" s="485" t="s">
        <v>40</v>
      </c>
      <c r="D150" s="485"/>
      <c r="E150" s="8">
        <f>IF(E151="Asignado",E$6,0)</f>
        <v>15</v>
      </c>
      <c r="F150" s="8">
        <f>IF(F151="Adecuado",F$6,0)</f>
        <v>15</v>
      </c>
      <c r="G150" s="8">
        <f>IF(G151="Oportuna",G$6,0)</f>
        <v>15</v>
      </c>
      <c r="H150" s="8">
        <f>IF(H151="Prevenir",H$6,10)</f>
        <v>15</v>
      </c>
      <c r="I150" s="8">
        <f>IF(I151="Confiable",I$6,0)</f>
        <v>15</v>
      </c>
      <c r="J150" s="8">
        <f>IF(J151="Se investigan y resuelven oportunamente",J$6,0)</f>
        <v>15</v>
      </c>
      <c r="K150" s="8">
        <f>IF(K151="Completa",10,IF(K151="Incompleta",5,IF(K151="No existe",0)))</f>
        <v>10</v>
      </c>
      <c r="L150" s="71">
        <f>SUM(E150:K150)</f>
        <v>100</v>
      </c>
      <c r="M150" s="56" t="s">
        <v>115</v>
      </c>
      <c r="N150" s="8">
        <f>IF(N151="Fuerte",100,IF(N151="Moderado",50,IF(N151="Débil",0)))</f>
        <v>100</v>
      </c>
      <c r="O150" s="66"/>
      <c r="P150" s="478"/>
      <c r="Q150" s="469"/>
      <c r="R150" s="469"/>
    </row>
    <row r="151" spans="1:18" ht="36" x14ac:dyDescent="0.25">
      <c r="A151" s="507"/>
      <c r="B151" s="558"/>
      <c r="C151" s="486"/>
      <c r="D151" s="486"/>
      <c r="E151" s="39" t="s">
        <v>101</v>
      </c>
      <c r="F151" s="39" t="s">
        <v>102</v>
      </c>
      <c r="G151" s="39" t="s">
        <v>104</v>
      </c>
      <c r="H151" s="39" t="s">
        <v>106</v>
      </c>
      <c r="I151" s="39" t="s">
        <v>107</v>
      </c>
      <c r="J151" s="53" t="s">
        <v>109</v>
      </c>
      <c r="K151" s="39" t="s">
        <v>111</v>
      </c>
      <c r="L151" s="39" t="str">
        <f>IF(AND(L150&gt;=0,L150&lt;=84),"Débil",IF(AND(L150&gt;=85,L150&lt;=95),"Moderado",IF(AND(L150&gt;=96,L150&lt;=100),"Fuerte")))</f>
        <v>Fuerte</v>
      </c>
      <c r="M151" s="39" t="str">
        <f>IF(M150="Siempre","Fuerte",IF(M150="Algunas Veces","Moderado",IF(M150="No se ejecuta","Débil")))</f>
        <v>Fuerte</v>
      </c>
      <c r="N151" s="55" t="s">
        <v>118</v>
      </c>
      <c r="O151" s="55"/>
      <c r="P151" s="479"/>
      <c r="Q151" s="470"/>
      <c r="R151" s="470"/>
    </row>
    <row r="152" spans="1:18" x14ac:dyDescent="0.25">
      <c r="L152" s="54"/>
      <c r="N152" s="58">
        <f>AVERAGE(N144:N151)</f>
        <v>100</v>
      </c>
      <c r="O152" s="58"/>
      <c r="P152" s="57" t="str">
        <f>IF(AND(N152&gt;=0,N152&lt;=49),"Débil",IF(AND(N152&gt;=50,N152&lt;=87.5),"Moderado",IF(AND(N152&gt;=87.6,N152&lt;=100),"Fuerte")))</f>
        <v>Fuerte</v>
      </c>
      <c r="Q152" s="38"/>
      <c r="R152" s="38"/>
    </row>
    <row r="156" spans="1:18" ht="21" customHeight="1" x14ac:dyDescent="0.25">
      <c r="A156" s="41" t="s">
        <v>1</v>
      </c>
      <c r="B156" s="487" t="s">
        <v>72</v>
      </c>
      <c r="C156" s="488"/>
      <c r="D156" s="489"/>
      <c r="E156" s="40">
        <v>15</v>
      </c>
      <c r="F156" s="40">
        <v>15</v>
      </c>
      <c r="G156" s="40">
        <v>15</v>
      </c>
      <c r="H156" s="40">
        <v>15</v>
      </c>
      <c r="I156" s="40">
        <v>15</v>
      </c>
      <c r="J156" s="40">
        <v>15</v>
      </c>
      <c r="K156" s="40">
        <v>10</v>
      </c>
      <c r="L156" s="40">
        <f>SUM(E156:K156)</f>
        <v>100</v>
      </c>
      <c r="M156" s="52"/>
      <c r="N156" s="52" t="s">
        <v>119</v>
      </c>
      <c r="O156" s="73"/>
      <c r="P156" s="490" t="s">
        <v>70</v>
      </c>
      <c r="Q156" s="471" t="s">
        <v>61</v>
      </c>
      <c r="R156" s="472"/>
    </row>
    <row r="157" spans="1:18" ht="43.5" customHeight="1" x14ac:dyDescent="0.25">
      <c r="A157" s="505" t="e">
        <f>+'MAPA DE RIESGOS SECCIONALES'!#REF!</f>
        <v>#REF!</v>
      </c>
      <c r="B157" s="36" t="s">
        <v>71</v>
      </c>
      <c r="C157" s="499" t="s">
        <v>2</v>
      </c>
      <c r="D157" s="499" t="s">
        <v>3</v>
      </c>
      <c r="E157" s="493" t="s">
        <v>94</v>
      </c>
      <c r="F157" s="493" t="s">
        <v>95</v>
      </c>
      <c r="G157" s="493" t="s">
        <v>96</v>
      </c>
      <c r="H157" s="493" t="s">
        <v>97</v>
      </c>
      <c r="I157" s="493" t="s">
        <v>98</v>
      </c>
      <c r="J157" s="493" t="s">
        <v>99</v>
      </c>
      <c r="K157" s="493" t="s">
        <v>100</v>
      </c>
      <c r="L157" s="493" t="s">
        <v>121</v>
      </c>
      <c r="M157" s="501" t="s">
        <v>114</v>
      </c>
      <c r="N157" s="501" t="s">
        <v>120</v>
      </c>
      <c r="O157" s="63"/>
      <c r="P157" s="491"/>
      <c r="Q157" s="466" t="s">
        <v>2</v>
      </c>
      <c r="R157" s="466" t="s">
        <v>3</v>
      </c>
    </row>
    <row r="158" spans="1:18" ht="35.25" customHeight="1" x14ac:dyDescent="0.25">
      <c r="A158" s="506"/>
      <c r="B158" s="37" t="s">
        <v>60</v>
      </c>
      <c r="C158" s="500"/>
      <c r="D158" s="500"/>
      <c r="E158" s="493"/>
      <c r="F158" s="493"/>
      <c r="G158" s="493"/>
      <c r="H158" s="493"/>
      <c r="I158" s="493"/>
      <c r="J158" s="493"/>
      <c r="K158" s="493"/>
      <c r="L158" s="493"/>
      <c r="M158" s="502"/>
      <c r="N158" s="502"/>
      <c r="O158" s="70"/>
      <c r="P158" s="492"/>
      <c r="Q158" s="467"/>
      <c r="R158" s="467"/>
    </row>
    <row r="159" spans="1:18" ht="18.75" customHeight="1" x14ac:dyDescent="0.25">
      <c r="A159" s="506"/>
      <c r="B159" s="557" t="e">
        <f>+'MAPA DE RIESGOS SECCIONALES'!#REF!</f>
        <v>#REF!</v>
      </c>
      <c r="C159" s="485" t="s">
        <v>40</v>
      </c>
      <c r="D159" s="485"/>
      <c r="E159" s="8">
        <f>IF(E160="Asignado",E$6,0)</f>
        <v>15</v>
      </c>
      <c r="F159" s="8">
        <f>IF(F160="Adecuado",F$6,0)</f>
        <v>15</v>
      </c>
      <c r="G159" s="8">
        <f>IF(G160="Oportuna",G$6,0)</f>
        <v>15</v>
      </c>
      <c r="H159" s="8">
        <f>IF(H160="Prevenir",H$6,10)</f>
        <v>15</v>
      </c>
      <c r="I159" s="8">
        <f>IF(I160="Confiable",I$6,0)</f>
        <v>15</v>
      </c>
      <c r="J159" s="8">
        <f>IF(J160="Se investigan y resuelven oportunamente",J$6,0)</f>
        <v>15</v>
      </c>
      <c r="K159" s="8">
        <f>IF(K160="Completa",10,IF(K160="Incompleta",5,IF(K160="No existe",0)))</f>
        <v>10</v>
      </c>
      <c r="L159" s="71">
        <f>SUM(E159:K159)</f>
        <v>100</v>
      </c>
      <c r="M159" s="56" t="s">
        <v>115</v>
      </c>
      <c r="N159" s="8">
        <f>IF(N160="Fuerte",100,IF(N160="Moderado",50,IF(N160="Débil",0)))</f>
        <v>100</v>
      </c>
      <c r="O159" s="64"/>
      <c r="P159" s="477">
        <f>IF(P167="Fuerte",2,IF(P167="Moderado",1,IF(P167="Débil",0)))</f>
        <v>1</v>
      </c>
      <c r="Q159" s="468">
        <f>+P159</f>
        <v>1</v>
      </c>
      <c r="R159" s="468">
        <f>IF((D159:D166)="x",P$9,0)</f>
        <v>0</v>
      </c>
    </row>
    <row r="160" spans="1:18" ht="36" x14ac:dyDescent="0.25">
      <c r="A160" s="506"/>
      <c r="B160" s="558"/>
      <c r="C160" s="486"/>
      <c r="D160" s="486"/>
      <c r="E160" s="39" t="s">
        <v>101</v>
      </c>
      <c r="F160" s="39" t="s">
        <v>102</v>
      </c>
      <c r="G160" s="39" t="s">
        <v>104</v>
      </c>
      <c r="H160" s="39" t="s">
        <v>106</v>
      </c>
      <c r="I160" s="39" t="s">
        <v>107</v>
      </c>
      <c r="J160" s="53" t="s">
        <v>109</v>
      </c>
      <c r="K160" s="39" t="s">
        <v>111</v>
      </c>
      <c r="L160" s="39" t="str">
        <f>IF(AND(L159&gt;=0,L159&lt;=84),"Débil",IF(AND(L159&gt;=85,L159&lt;=95),"Moderado",IF(AND(L159&gt;=96,L159&lt;=100),"Fuerte")))</f>
        <v>Fuerte</v>
      </c>
      <c r="M160" s="39" t="str">
        <f>IF(M159="Siempre","Fuerte",IF(M159="Algunas Veces","Moderado",IF(M159="No se ejecuta","Débil")))</f>
        <v>Fuerte</v>
      </c>
      <c r="N160" s="55" t="s">
        <v>118</v>
      </c>
      <c r="O160" s="65"/>
      <c r="P160" s="478"/>
      <c r="Q160" s="469"/>
      <c r="R160" s="469"/>
    </row>
    <row r="161" spans="1:18" ht="18.75" customHeight="1" x14ac:dyDescent="0.25">
      <c r="A161" s="506"/>
      <c r="B161" s="557" t="e">
        <f>+'MAPA DE RIESGOS SECCIONALES'!#REF!</f>
        <v>#REF!</v>
      </c>
      <c r="C161" s="485" t="s">
        <v>40</v>
      </c>
      <c r="D161" s="485"/>
      <c r="E161" s="8">
        <f>IF(E162="Asignado",E$6,0)</f>
        <v>15</v>
      </c>
      <c r="F161" s="8">
        <f>IF(F162="Adecuado",F$6,0)</f>
        <v>15</v>
      </c>
      <c r="G161" s="8">
        <f>IF(G162="Oportuna",G$6,0)</f>
        <v>15</v>
      </c>
      <c r="H161" s="8">
        <f>IF(H162="Prevenir",H$6,10)</f>
        <v>15</v>
      </c>
      <c r="I161" s="8">
        <f>IF(I162="Confiable",I$6,0)</f>
        <v>15</v>
      </c>
      <c r="J161" s="8">
        <f>IF(J162="Se investigan y resuelven oportunamente",J$6,0)</f>
        <v>0</v>
      </c>
      <c r="K161" s="8">
        <f>IF(K162="Completa",10,IF(K162="Incompleta",5,IF(K162="No existe",0)))</f>
        <v>10</v>
      </c>
      <c r="L161" s="71">
        <f>SUM(E161:K161)</f>
        <v>85</v>
      </c>
      <c r="M161" s="56" t="s">
        <v>115</v>
      </c>
      <c r="N161" s="8">
        <f>IF(N162="Fuerte",100,IF(N162="Moderado",50,IF(N162="Débil",0)))</f>
        <v>50</v>
      </c>
      <c r="O161" s="66"/>
      <c r="P161" s="478"/>
      <c r="Q161" s="469"/>
      <c r="R161" s="469"/>
    </row>
    <row r="162" spans="1:18" ht="36" x14ac:dyDescent="0.25">
      <c r="A162" s="506"/>
      <c r="B162" s="558"/>
      <c r="C162" s="486"/>
      <c r="D162" s="486"/>
      <c r="E162" s="39" t="s">
        <v>101</v>
      </c>
      <c r="F162" s="39" t="s">
        <v>102</v>
      </c>
      <c r="G162" s="39" t="s">
        <v>104</v>
      </c>
      <c r="H162" s="39" t="s">
        <v>106</v>
      </c>
      <c r="I162" s="39" t="s">
        <v>107</v>
      </c>
      <c r="J162" s="53" t="s">
        <v>110</v>
      </c>
      <c r="K162" s="39" t="s">
        <v>111</v>
      </c>
      <c r="L162" s="39" t="str">
        <f>IF(AND(L161&gt;=0,L161&lt;=84),"Débil",IF(AND(L161&gt;=85,L161&lt;=95),"Moderado",IF(AND(L161&gt;=96,L161&lt;=100),"Fuerte")))</f>
        <v>Moderado</v>
      </c>
      <c r="M162" s="39" t="str">
        <f>IF(M161="Siempre","Fuerte",IF(M161="Algunas Veces","Moderado",IF(M161="No se ejecuta","Débil")))</f>
        <v>Fuerte</v>
      </c>
      <c r="N162" s="55" t="s">
        <v>19</v>
      </c>
      <c r="O162" s="65"/>
      <c r="P162" s="478"/>
      <c r="Q162" s="469"/>
      <c r="R162" s="469"/>
    </row>
    <row r="163" spans="1:18" ht="18.75" customHeight="1" x14ac:dyDescent="0.25">
      <c r="A163" s="506"/>
      <c r="B163" s="557" t="e">
        <f>+'MAPA DE RIESGOS SECCIONALES'!#REF!</f>
        <v>#REF!</v>
      </c>
      <c r="C163" s="485" t="s">
        <v>40</v>
      </c>
      <c r="D163" s="485"/>
      <c r="E163" s="8">
        <f>IF(E164="Asignado",E$6,0)</f>
        <v>15</v>
      </c>
      <c r="F163" s="8">
        <f>IF(F164="Adecuado",F$6,0)</f>
        <v>15</v>
      </c>
      <c r="G163" s="8">
        <f>IF(G164="Oportuna",G$6,0)</f>
        <v>15</v>
      </c>
      <c r="H163" s="8">
        <f>IF(H164="Prevenir",H$6,10)</f>
        <v>15</v>
      </c>
      <c r="I163" s="8">
        <f>IF(I164="Confiable",I$6,0)</f>
        <v>15</v>
      </c>
      <c r="J163" s="8">
        <f>IF(J164="Se investigan y resuelven oportunamente",J$6,0)</f>
        <v>15</v>
      </c>
      <c r="K163" s="8">
        <f>IF(K164="Completa",10,IF(K164="Incompleta",5,IF(K164="No existe",0)))</f>
        <v>10</v>
      </c>
      <c r="L163" s="71">
        <f>SUM(E163:K163)</f>
        <v>100</v>
      </c>
      <c r="M163" s="56" t="s">
        <v>115</v>
      </c>
      <c r="N163" s="8">
        <f>IF(N164="Fuerte",100,IF(N164="Moderado",50,IF(N164="Débil",0)))</f>
        <v>100</v>
      </c>
      <c r="O163" s="66"/>
      <c r="P163" s="478"/>
      <c r="Q163" s="469"/>
      <c r="R163" s="469"/>
    </row>
    <row r="164" spans="1:18" ht="36" x14ac:dyDescent="0.25">
      <c r="A164" s="506"/>
      <c r="B164" s="558"/>
      <c r="C164" s="486"/>
      <c r="D164" s="486"/>
      <c r="E164" s="39" t="s">
        <v>101</v>
      </c>
      <c r="F164" s="39" t="s">
        <v>102</v>
      </c>
      <c r="G164" s="39" t="s">
        <v>104</v>
      </c>
      <c r="H164" s="39" t="s">
        <v>106</v>
      </c>
      <c r="I164" s="39" t="s">
        <v>107</v>
      </c>
      <c r="J164" s="53" t="s">
        <v>109</v>
      </c>
      <c r="K164" s="39" t="s">
        <v>111</v>
      </c>
      <c r="L164" s="39" t="str">
        <f>IF(AND(L163&gt;=0,L163&lt;=84),"Débil",IF(AND(L163&gt;=85,L163&lt;=95),"Moderado",IF(AND(L163&gt;=96,L163&lt;=100),"Fuerte")))</f>
        <v>Fuerte</v>
      </c>
      <c r="M164" s="39" t="str">
        <f>IF(M163="Siempre","Fuerte",IF(M163="Algunas Veces","Moderado",IF(M163="No se ejecuta","Débil")))</f>
        <v>Fuerte</v>
      </c>
      <c r="N164" s="55" t="s">
        <v>118</v>
      </c>
      <c r="O164" s="65"/>
      <c r="P164" s="478"/>
      <c r="Q164" s="469"/>
      <c r="R164" s="469"/>
    </row>
    <row r="165" spans="1:18" ht="18.75" customHeight="1" x14ac:dyDescent="0.25">
      <c r="A165" s="506"/>
      <c r="B165" s="557" t="e">
        <f>+'MAPA DE RIESGOS SECCIONALES'!#REF!</f>
        <v>#REF!</v>
      </c>
      <c r="C165" s="485" t="s">
        <v>40</v>
      </c>
      <c r="D165" s="485"/>
      <c r="E165" s="8">
        <f>IF(E166="Asignado",E$6,0)</f>
        <v>15</v>
      </c>
      <c r="F165" s="8">
        <f>IF(F166="Adecuado",F$6,0)</f>
        <v>15</v>
      </c>
      <c r="G165" s="8">
        <f>IF(G166="Oportuna",G$6,0)</f>
        <v>15</v>
      </c>
      <c r="H165" s="8">
        <f>IF(H166="Prevenir",H$6,10)</f>
        <v>15</v>
      </c>
      <c r="I165" s="8">
        <f>IF(I166="Confiable",I$6,0)</f>
        <v>15</v>
      </c>
      <c r="J165" s="8">
        <f>IF(J166="Se investigan y resuelven oportunamente",J$6,0)</f>
        <v>0</v>
      </c>
      <c r="K165" s="8">
        <f>IF(K166="Completa",10,IF(K166="Incompleta",5,IF(K166="No existe",0)))</f>
        <v>10</v>
      </c>
      <c r="L165" s="71">
        <f>SUM(E165:K165)</f>
        <v>85</v>
      </c>
      <c r="M165" s="56" t="s">
        <v>115</v>
      </c>
      <c r="N165" s="8">
        <f>IF(N166="Fuerte",100,IF(N166="Moderado",50,IF(N166="Débil",0)))</f>
        <v>50</v>
      </c>
      <c r="O165" s="66"/>
      <c r="P165" s="478"/>
      <c r="Q165" s="469"/>
      <c r="R165" s="469"/>
    </row>
    <row r="166" spans="1:18" ht="36" x14ac:dyDescent="0.25">
      <c r="A166" s="507"/>
      <c r="B166" s="558"/>
      <c r="C166" s="486"/>
      <c r="D166" s="486"/>
      <c r="E166" s="39" t="s">
        <v>101</v>
      </c>
      <c r="F166" s="39" t="s">
        <v>102</v>
      </c>
      <c r="G166" s="39" t="s">
        <v>104</v>
      </c>
      <c r="H166" s="39" t="s">
        <v>106</v>
      </c>
      <c r="I166" s="39" t="s">
        <v>107</v>
      </c>
      <c r="J166" s="53" t="s">
        <v>110</v>
      </c>
      <c r="K166" s="39" t="s">
        <v>111</v>
      </c>
      <c r="L166" s="39" t="str">
        <f>IF(AND(L165&gt;=0,L165&lt;=84),"Débil",IF(AND(L165&gt;=85,L165&lt;=95),"Moderado",IF(AND(L165&gt;=96,L165&lt;=100),"Fuerte")))</f>
        <v>Moderado</v>
      </c>
      <c r="M166" s="39" t="str">
        <f>IF(M165="Siempre","Fuerte",IF(M165="Algunas Veces","Moderado",IF(M165="No se ejecuta","Débil")))</f>
        <v>Fuerte</v>
      </c>
      <c r="N166" s="55" t="s">
        <v>19</v>
      </c>
      <c r="O166" s="55"/>
      <c r="P166" s="479"/>
      <c r="Q166" s="470"/>
      <c r="R166" s="470"/>
    </row>
    <row r="167" spans="1:18" x14ac:dyDescent="0.25">
      <c r="L167" s="54"/>
      <c r="N167" s="58">
        <f>AVERAGE(N159:N166)</f>
        <v>75</v>
      </c>
      <c r="O167" s="58"/>
      <c r="P167" s="57" t="str">
        <f>IF(AND(N167&gt;=0,N167&lt;=49),"Débil",IF(AND(N167&gt;=50,N167&lt;=87.5),"Moderado",IF(AND(N167&gt;=87.6,N167&lt;=100),"Fuerte")))</f>
        <v>Moderado</v>
      </c>
      <c r="Q167" s="38"/>
      <c r="R167" s="38"/>
    </row>
    <row r="171" spans="1:18" ht="21" customHeight="1" x14ac:dyDescent="0.25">
      <c r="A171" s="41" t="s">
        <v>1</v>
      </c>
      <c r="B171" s="487" t="s">
        <v>72</v>
      </c>
      <c r="C171" s="488"/>
      <c r="D171" s="489"/>
      <c r="E171" s="40">
        <v>15</v>
      </c>
      <c r="F171" s="40">
        <v>15</v>
      </c>
      <c r="G171" s="40">
        <v>15</v>
      </c>
      <c r="H171" s="40">
        <v>15</v>
      </c>
      <c r="I171" s="40">
        <v>15</v>
      </c>
      <c r="J171" s="40">
        <v>15</v>
      </c>
      <c r="K171" s="40">
        <v>10</v>
      </c>
      <c r="L171" s="40">
        <f>SUM(E171:K171)</f>
        <v>100</v>
      </c>
      <c r="M171" s="52"/>
      <c r="N171" s="52" t="s">
        <v>119</v>
      </c>
      <c r="O171" s="73"/>
      <c r="P171" s="490" t="s">
        <v>70</v>
      </c>
      <c r="Q171" s="471" t="s">
        <v>61</v>
      </c>
      <c r="R171" s="472"/>
    </row>
    <row r="172" spans="1:18" ht="43.5" customHeight="1" x14ac:dyDescent="0.25">
      <c r="A172" s="505" t="e">
        <f>+'MAPA DE RIESGOS SECCIONALES'!#REF!</f>
        <v>#REF!</v>
      </c>
      <c r="B172" s="36" t="s">
        <v>71</v>
      </c>
      <c r="C172" s="499" t="s">
        <v>2</v>
      </c>
      <c r="D172" s="499" t="s">
        <v>3</v>
      </c>
      <c r="E172" s="493" t="s">
        <v>94</v>
      </c>
      <c r="F172" s="493" t="s">
        <v>95</v>
      </c>
      <c r="G172" s="493" t="s">
        <v>96</v>
      </c>
      <c r="H172" s="493" t="s">
        <v>97</v>
      </c>
      <c r="I172" s="493" t="s">
        <v>98</v>
      </c>
      <c r="J172" s="493" t="s">
        <v>99</v>
      </c>
      <c r="K172" s="493" t="s">
        <v>100</v>
      </c>
      <c r="L172" s="493" t="s">
        <v>121</v>
      </c>
      <c r="M172" s="501" t="s">
        <v>114</v>
      </c>
      <c r="N172" s="501" t="s">
        <v>120</v>
      </c>
      <c r="O172" s="63"/>
      <c r="P172" s="491"/>
      <c r="Q172" s="466" t="s">
        <v>2</v>
      </c>
      <c r="R172" s="466" t="s">
        <v>3</v>
      </c>
    </row>
    <row r="173" spans="1:18" ht="35.25" customHeight="1" x14ac:dyDescent="0.25">
      <c r="A173" s="506"/>
      <c r="B173" s="37" t="s">
        <v>60</v>
      </c>
      <c r="C173" s="500"/>
      <c r="D173" s="500"/>
      <c r="E173" s="493"/>
      <c r="F173" s="493"/>
      <c r="G173" s="493"/>
      <c r="H173" s="493"/>
      <c r="I173" s="493"/>
      <c r="J173" s="493"/>
      <c r="K173" s="493"/>
      <c r="L173" s="493"/>
      <c r="M173" s="502"/>
      <c r="N173" s="502"/>
      <c r="O173" s="70"/>
      <c r="P173" s="492"/>
      <c r="Q173" s="467"/>
      <c r="R173" s="467"/>
    </row>
    <row r="174" spans="1:18" ht="18.75" customHeight="1" x14ac:dyDescent="0.25">
      <c r="A174" s="506"/>
      <c r="B174" s="557" t="e">
        <f>+'MAPA DE RIESGOS SECCIONALES'!#REF!</f>
        <v>#REF!</v>
      </c>
      <c r="C174" s="485" t="s">
        <v>40</v>
      </c>
      <c r="D174" s="485"/>
      <c r="E174" s="8">
        <f>IF(E175="Asignado",E$6,0)</f>
        <v>15</v>
      </c>
      <c r="F174" s="8">
        <f>IF(F175="Adecuado",F$6,0)</f>
        <v>15</v>
      </c>
      <c r="G174" s="8">
        <f>IF(G175="Oportuna",G$6,0)</f>
        <v>15</v>
      </c>
      <c r="H174" s="8">
        <f>IF(H175="Prevenir",H$6,10)</f>
        <v>15</v>
      </c>
      <c r="I174" s="8">
        <f>IF(I175="Confiable",I$6,0)</f>
        <v>15</v>
      </c>
      <c r="J174" s="8">
        <f>IF(J175="Se investigan y resuelven oportunamente",J$6,0)</f>
        <v>15</v>
      </c>
      <c r="K174" s="8">
        <f>IF(K175="Completa",10,IF(K175="Incompleta",5,IF(K175="No existe",0)))</f>
        <v>10</v>
      </c>
      <c r="L174" s="71">
        <f>SUM(E174:K174)</f>
        <v>100</v>
      </c>
      <c r="M174" s="56" t="s">
        <v>116</v>
      </c>
      <c r="N174" s="8">
        <f>IF(N175="Fuerte",100,IF(N175="Moderado",50,IF(N175="Débil",0)))</f>
        <v>50</v>
      </c>
      <c r="O174" s="64"/>
      <c r="P174" s="477">
        <f>IF(P182="Fuerte",2,IF(P182="Moderado",1,IF(P182="Débil",0)))</f>
        <v>0</v>
      </c>
      <c r="Q174" s="468">
        <f>+P174</f>
        <v>0</v>
      </c>
      <c r="R174" s="468">
        <f>IF((D174:D181)="x",P$9,0)</f>
        <v>0</v>
      </c>
    </row>
    <row r="175" spans="1:18" ht="36" x14ac:dyDescent="0.25">
      <c r="A175" s="506"/>
      <c r="B175" s="558"/>
      <c r="C175" s="486"/>
      <c r="D175" s="486"/>
      <c r="E175" s="39" t="s">
        <v>101</v>
      </c>
      <c r="F175" s="39" t="s">
        <v>102</v>
      </c>
      <c r="G175" s="39" t="s">
        <v>104</v>
      </c>
      <c r="H175" s="39" t="s">
        <v>106</v>
      </c>
      <c r="I175" s="39" t="s">
        <v>107</v>
      </c>
      <c r="J175" s="53" t="s">
        <v>109</v>
      </c>
      <c r="K175" s="39" t="s">
        <v>111</v>
      </c>
      <c r="L175" s="39" t="str">
        <f>IF(AND(L174&gt;=0,L174&lt;=84),"Débil",IF(AND(L174&gt;=85,L174&lt;=95),"Moderado",IF(AND(L174&gt;=96,L174&lt;=100),"Fuerte")))</f>
        <v>Fuerte</v>
      </c>
      <c r="M175" s="39" t="str">
        <f>IF(M174="Siempre","Fuerte",IF(M174="Algunas Veces","Moderado",IF(M174="No se ejecuta","Débil")))</f>
        <v>Moderado</v>
      </c>
      <c r="N175" s="55" t="s">
        <v>19</v>
      </c>
      <c r="O175" s="65"/>
      <c r="P175" s="478"/>
      <c r="Q175" s="469"/>
      <c r="R175" s="469"/>
    </row>
    <row r="176" spans="1:18" ht="18.75" customHeight="1" x14ac:dyDescent="0.25">
      <c r="A176" s="506"/>
      <c r="B176" s="557" t="e">
        <f>+'MAPA DE RIESGOS SECCIONALES'!#REF!</f>
        <v>#REF!</v>
      </c>
      <c r="C176" s="485" t="s">
        <v>40</v>
      </c>
      <c r="D176" s="485"/>
      <c r="E176" s="8">
        <f>IF(E177="Asignado",E$6,0)</f>
        <v>15</v>
      </c>
      <c r="F176" s="8">
        <f>IF(F177="Adecuado",F$6,0)</f>
        <v>15</v>
      </c>
      <c r="G176" s="8">
        <f>IF(G177="Oportuna",G$6,0)</f>
        <v>0</v>
      </c>
      <c r="H176" s="8">
        <f>IF(H177="Prevenir",H$6,10)</f>
        <v>15</v>
      </c>
      <c r="I176" s="8">
        <f>IF(I177="Confiable",I$6,0)</f>
        <v>0</v>
      </c>
      <c r="J176" s="8">
        <f>IF(J177="Se investigan y resuelven oportunamente",J$6,0)</f>
        <v>15</v>
      </c>
      <c r="K176" s="8">
        <f>IF(K177="Completa",10,IF(K177="Incompleta",5,IF(K177="No existe",0)))</f>
        <v>10</v>
      </c>
      <c r="L176" s="71">
        <f>SUM(E176:K176)</f>
        <v>70</v>
      </c>
      <c r="M176" s="56" t="s">
        <v>116</v>
      </c>
      <c r="N176" s="8">
        <f>IF(N177="Fuerte",100,IF(N177="Moderado",50,IF(N177="Débil",0)))</f>
        <v>0</v>
      </c>
      <c r="O176" s="66"/>
      <c r="P176" s="478"/>
      <c r="Q176" s="469"/>
      <c r="R176" s="469"/>
    </row>
    <row r="177" spans="1:18" ht="36" x14ac:dyDescent="0.25">
      <c r="A177" s="506"/>
      <c r="B177" s="558"/>
      <c r="C177" s="486"/>
      <c r="D177" s="486"/>
      <c r="E177" s="39" t="s">
        <v>101</v>
      </c>
      <c r="F177" s="39" t="s">
        <v>102</v>
      </c>
      <c r="G177" s="39" t="s">
        <v>105</v>
      </c>
      <c r="H177" s="39" t="s">
        <v>106</v>
      </c>
      <c r="I177" s="39" t="s">
        <v>108</v>
      </c>
      <c r="J177" s="53" t="s">
        <v>109</v>
      </c>
      <c r="K177" s="39" t="s">
        <v>111</v>
      </c>
      <c r="L177" s="39" t="str">
        <f>IF(AND(L176&gt;=0,L176&lt;=84),"Débil",IF(AND(L176&gt;=85,L176&lt;=95),"Moderado",IF(AND(L176&gt;=96,L176&lt;=100),"Fuerte")))</f>
        <v>Débil</v>
      </c>
      <c r="M177" s="39" t="str">
        <f>IF(M176="Siempre","Fuerte",IF(M176="Algunas Veces","Moderado",IF(M176="No se ejecuta","Débil")))</f>
        <v>Moderado</v>
      </c>
      <c r="N177" s="55" t="s">
        <v>117</v>
      </c>
      <c r="O177" s="65"/>
      <c r="P177" s="478"/>
      <c r="Q177" s="469"/>
      <c r="R177" s="469"/>
    </row>
    <row r="178" spans="1:18" ht="18.75" customHeight="1" x14ac:dyDescent="0.25">
      <c r="A178" s="506"/>
      <c r="B178" s="557" t="e">
        <f>+'MAPA DE RIESGOS SECCIONALES'!#REF!</f>
        <v>#REF!</v>
      </c>
      <c r="C178" s="485" t="s">
        <v>40</v>
      </c>
      <c r="D178" s="485"/>
      <c r="E178" s="8">
        <f>IF(E179="Asignado",E$6,0)</f>
        <v>15</v>
      </c>
      <c r="F178" s="8">
        <f>IF(F179="Adecuado",F$6,0)</f>
        <v>15</v>
      </c>
      <c r="G178" s="8">
        <f>IF(G179="Oportuna",G$6,0)</f>
        <v>15</v>
      </c>
      <c r="H178" s="8">
        <f>IF(H179="Prevenir",H$6,10)</f>
        <v>15</v>
      </c>
      <c r="I178" s="8">
        <f>IF(I179="Confiable",I$6,0)</f>
        <v>0</v>
      </c>
      <c r="J178" s="8">
        <f>IF(J179="Se investigan y resuelven oportunamente",J$6,0)</f>
        <v>15</v>
      </c>
      <c r="K178" s="8">
        <f>IF(K179="Completa",10,IF(K179="Incompleta",5,IF(K179="No existe",0)))</f>
        <v>10</v>
      </c>
      <c r="L178" s="71">
        <f>SUM(E178:K178)</f>
        <v>85</v>
      </c>
      <c r="M178" s="56" t="s">
        <v>116</v>
      </c>
      <c r="N178" s="8">
        <f>IF(N179="Fuerte",100,IF(N179="Moderado",50,IF(N179="Débil",0)))</f>
        <v>50</v>
      </c>
      <c r="O178" s="66"/>
      <c r="P178" s="478"/>
      <c r="Q178" s="469"/>
      <c r="R178" s="469"/>
    </row>
    <row r="179" spans="1:18" ht="36" x14ac:dyDescent="0.25">
      <c r="A179" s="506"/>
      <c r="B179" s="558"/>
      <c r="C179" s="486"/>
      <c r="D179" s="486"/>
      <c r="E179" s="39" t="s">
        <v>101</v>
      </c>
      <c r="F179" s="39" t="s">
        <v>102</v>
      </c>
      <c r="G179" s="39" t="s">
        <v>104</v>
      </c>
      <c r="H179" s="39" t="s">
        <v>106</v>
      </c>
      <c r="I179" s="39" t="s">
        <v>108</v>
      </c>
      <c r="J179" s="53" t="s">
        <v>109</v>
      </c>
      <c r="K179" s="39" t="s">
        <v>111</v>
      </c>
      <c r="L179" s="39" t="str">
        <f>IF(AND(L178&gt;=0,L178&lt;=84),"Débil",IF(AND(L178&gt;=85,L178&lt;=95),"Moderado",IF(AND(L178&gt;=96,L178&lt;=100),"Fuerte")))</f>
        <v>Moderado</v>
      </c>
      <c r="M179" s="39" t="str">
        <f>IF(M178="Siempre","Fuerte",IF(M178="Algunas Veces","Moderado",IF(M178="No se ejecuta","Débil")))</f>
        <v>Moderado</v>
      </c>
      <c r="N179" s="55" t="s">
        <v>19</v>
      </c>
      <c r="O179" s="65"/>
      <c r="P179" s="478"/>
      <c r="Q179" s="469"/>
      <c r="R179" s="469"/>
    </row>
    <row r="180" spans="1:18" ht="18.75" customHeight="1" x14ac:dyDescent="0.25">
      <c r="A180" s="506"/>
      <c r="B180" s="557" t="e">
        <f>+'MAPA DE RIESGOS SECCIONALES'!#REF!</f>
        <v>#REF!</v>
      </c>
      <c r="C180" s="485"/>
      <c r="D180" s="485" t="s">
        <v>40</v>
      </c>
      <c r="E180" s="8">
        <f>IF(E181="Asignado",E$6,0)</f>
        <v>15</v>
      </c>
      <c r="F180" s="8">
        <f>IF(F181="Adecuado",F$6,0)</f>
        <v>15</v>
      </c>
      <c r="G180" s="8">
        <f>IF(G181="Oportuna",G$6,0)</f>
        <v>0</v>
      </c>
      <c r="H180" s="8">
        <f>IF(H181="Prevenir",H$6,10)</f>
        <v>10</v>
      </c>
      <c r="I180" s="8">
        <f>IF(I181="Confiable",I$6,0)</f>
        <v>15</v>
      </c>
      <c r="J180" s="8">
        <f>IF(J181="Se investigan y resuelven oportunamente",J$6,0)</f>
        <v>15</v>
      </c>
      <c r="K180" s="8">
        <f>IF(K181="Completa",10,IF(K181="Incompleta",5,IF(K181="No existe",0)))</f>
        <v>10</v>
      </c>
      <c r="L180" s="71">
        <f>SUM(E180:K180)</f>
        <v>80</v>
      </c>
      <c r="M180" s="56" t="s">
        <v>115</v>
      </c>
      <c r="N180" s="8">
        <f>IF(N181="Fuerte",100,IF(N181="Moderado",50,IF(N181="Débil",0)))</f>
        <v>0</v>
      </c>
      <c r="O180" s="66"/>
      <c r="P180" s="478"/>
      <c r="Q180" s="469"/>
      <c r="R180" s="469"/>
    </row>
    <row r="181" spans="1:18" ht="38.25" customHeight="1" x14ac:dyDescent="0.25">
      <c r="A181" s="507"/>
      <c r="B181" s="558"/>
      <c r="C181" s="486"/>
      <c r="D181" s="486"/>
      <c r="E181" s="39" t="s">
        <v>101</v>
      </c>
      <c r="F181" s="39" t="s">
        <v>102</v>
      </c>
      <c r="G181" s="39" t="s">
        <v>105</v>
      </c>
      <c r="H181" s="39" t="s">
        <v>113</v>
      </c>
      <c r="I181" s="39" t="s">
        <v>107</v>
      </c>
      <c r="J181" s="53" t="s">
        <v>109</v>
      </c>
      <c r="K181" s="39" t="s">
        <v>111</v>
      </c>
      <c r="L181" s="39" t="str">
        <f>IF(AND(L180&gt;=0,L180&lt;=84),"Débil",IF(AND(L180&gt;=85,L180&lt;=95),"Moderado",IF(AND(L180&gt;=96,L180&lt;=100),"Fuerte")))</f>
        <v>Débil</v>
      </c>
      <c r="M181" s="39" t="str">
        <f>IF(M180="Siempre","Fuerte",IF(M180="Algunas Veces","Moderado",IF(M180="No se ejecuta","Débil")))</f>
        <v>Fuerte</v>
      </c>
      <c r="N181" s="55" t="s">
        <v>117</v>
      </c>
      <c r="O181" s="55"/>
      <c r="P181" s="479"/>
      <c r="Q181" s="470"/>
      <c r="R181" s="470"/>
    </row>
    <row r="182" spans="1:18" x14ac:dyDescent="0.25">
      <c r="L182" s="54"/>
      <c r="N182" s="58">
        <f>AVERAGE(N174:N181)</f>
        <v>25</v>
      </c>
      <c r="O182" s="58"/>
      <c r="P182" s="57" t="str">
        <f>IF(AND(N182&gt;=0,N182&lt;=49),"Débil",IF(AND(N182&gt;=50,N182&lt;=87.5),"Moderado",IF(AND(N182&gt;=87.6,N182&lt;=100),"Fuerte")))</f>
        <v>Débil</v>
      </c>
      <c r="Q182" s="38"/>
      <c r="R182" s="38"/>
    </row>
    <row r="186" spans="1:18" ht="21" customHeight="1" x14ac:dyDescent="0.25">
      <c r="A186" s="41" t="s">
        <v>1</v>
      </c>
      <c r="B186" s="487" t="s">
        <v>72</v>
      </c>
      <c r="C186" s="488"/>
      <c r="D186" s="489"/>
      <c r="E186" s="40">
        <v>15</v>
      </c>
      <c r="F186" s="40">
        <v>15</v>
      </c>
      <c r="G186" s="40">
        <v>15</v>
      </c>
      <c r="H186" s="40">
        <v>15</v>
      </c>
      <c r="I186" s="40">
        <v>15</v>
      </c>
      <c r="J186" s="40">
        <v>15</v>
      </c>
      <c r="K186" s="40">
        <v>10</v>
      </c>
      <c r="L186" s="40">
        <f>SUM(E186:K186)</f>
        <v>100</v>
      </c>
      <c r="M186" s="52"/>
      <c r="N186" s="52" t="s">
        <v>119</v>
      </c>
      <c r="O186" s="73"/>
      <c r="P186" s="490" t="s">
        <v>70</v>
      </c>
      <c r="Q186" s="471" t="s">
        <v>61</v>
      </c>
      <c r="R186" s="472"/>
    </row>
    <row r="187" spans="1:18" ht="43.5" customHeight="1" x14ac:dyDescent="0.25">
      <c r="A187" s="511" t="e">
        <f>+'MAPA DE RIESGOS SECCIONALES'!#REF!</f>
        <v>#REF!</v>
      </c>
      <c r="B187" s="36" t="s">
        <v>71</v>
      </c>
      <c r="C187" s="499" t="s">
        <v>2</v>
      </c>
      <c r="D187" s="499" t="s">
        <v>3</v>
      </c>
      <c r="E187" s="493" t="s">
        <v>94</v>
      </c>
      <c r="F187" s="493" t="s">
        <v>95</v>
      </c>
      <c r="G187" s="493" t="s">
        <v>96</v>
      </c>
      <c r="H187" s="493" t="s">
        <v>97</v>
      </c>
      <c r="I187" s="493" t="s">
        <v>98</v>
      </c>
      <c r="J187" s="493" t="s">
        <v>99</v>
      </c>
      <c r="K187" s="493" t="s">
        <v>100</v>
      </c>
      <c r="L187" s="493" t="s">
        <v>121</v>
      </c>
      <c r="M187" s="501" t="s">
        <v>114</v>
      </c>
      <c r="N187" s="501" t="s">
        <v>120</v>
      </c>
      <c r="O187" s="63"/>
      <c r="P187" s="491"/>
      <c r="Q187" s="466" t="s">
        <v>2</v>
      </c>
      <c r="R187" s="466" t="s">
        <v>3</v>
      </c>
    </row>
    <row r="188" spans="1:18" ht="35.25" customHeight="1" x14ac:dyDescent="0.25">
      <c r="A188" s="512"/>
      <c r="B188" s="37" t="s">
        <v>60</v>
      </c>
      <c r="C188" s="500"/>
      <c r="D188" s="500"/>
      <c r="E188" s="493"/>
      <c r="F188" s="493"/>
      <c r="G188" s="493"/>
      <c r="H188" s="493"/>
      <c r="I188" s="493"/>
      <c r="J188" s="493"/>
      <c r="K188" s="493"/>
      <c r="L188" s="493"/>
      <c r="M188" s="502"/>
      <c r="N188" s="502"/>
      <c r="O188" s="70"/>
      <c r="P188" s="492"/>
      <c r="Q188" s="467"/>
      <c r="R188" s="467"/>
    </row>
    <row r="189" spans="1:18" ht="18.75" customHeight="1" x14ac:dyDescent="0.25">
      <c r="A189" s="512"/>
      <c r="B189" s="557" t="e">
        <f>+'MAPA DE RIESGOS SECCIONALES'!#REF!</f>
        <v>#REF!</v>
      </c>
      <c r="C189" s="485" t="s">
        <v>40</v>
      </c>
      <c r="D189" s="485"/>
      <c r="E189" s="8">
        <f>IF(E190="Asignado",E$6,0)</f>
        <v>15</v>
      </c>
      <c r="F189" s="8">
        <f>IF(F190="Adecuado",F$6,0)</f>
        <v>15</v>
      </c>
      <c r="G189" s="8">
        <f>IF(G190="Oportuna",G$6,0)</f>
        <v>0</v>
      </c>
      <c r="H189" s="8">
        <f>IF(H190="Prevenir",H$6,10)</f>
        <v>15</v>
      </c>
      <c r="I189" s="8">
        <f>IF(I190="Confiable",I$6,0)</f>
        <v>0</v>
      </c>
      <c r="J189" s="8">
        <f>IF(J190="Se investigan y resuelven oportunamente",J$6,0)</f>
        <v>15</v>
      </c>
      <c r="K189" s="8">
        <f>IF(K190="Completa",10,IF(K190="Incompleta",5,IF(K190="No existe",0)))</f>
        <v>5</v>
      </c>
      <c r="L189" s="71">
        <f>SUM(E189:K189)</f>
        <v>65</v>
      </c>
      <c r="M189" s="56" t="s">
        <v>116</v>
      </c>
      <c r="N189" s="8">
        <f>IF(N190="Fuerte",100,IF(N190="Moderado",50,IF(N190="Débil",0)))</f>
        <v>0</v>
      </c>
      <c r="O189" s="64"/>
      <c r="P189" s="477">
        <f>IF(P197="Fuerte",2,IF(P197="Moderado",1,IF(P197="Débil",0)))</f>
        <v>1</v>
      </c>
      <c r="Q189" s="468">
        <f>+P189</f>
        <v>1</v>
      </c>
      <c r="R189" s="468">
        <f>IF((D189:D196)="x",P$9,0)</f>
        <v>0</v>
      </c>
    </row>
    <row r="190" spans="1:18" ht="36" x14ac:dyDescent="0.25">
      <c r="A190" s="512"/>
      <c r="B190" s="558"/>
      <c r="C190" s="486"/>
      <c r="D190" s="486"/>
      <c r="E190" s="39" t="s">
        <v>101</v>
      </c>
      <c r="F190" s="39" t="s">
        <v>102</v>
      </c>
      <c r="G190" s="39" t="s">
        <v>105</v>
      </c>
      <c r="H190" s="39" t="s">
        <v>106</v>
      </c>
      <c r="I190" s="39" t="s">
        <v>108</v>
      </c>
      <c r="J190" s="53" t="s">
        <v>109</v>
      </c>
      <c r="K190" s="39" t="s">
        <v>112</v>
      </c>
      <c r="L190" s="39" t="str">
        <f>IF(AND(L189&gt;=0,L189&lt;=84),"Débil",IF(AND(L189&gt;=85,L189&lt;=95),"Moderado",IF(AND(L189&gt;=96,L189&lt;=100),"Fuerte")))</f>
        <v>Débil</v>
      </c>
      <c r="M190" s="39" t="str">
        <f>IF(M189="Siempre","Fuerte",IF(M189="Algunas Veces","Moderado",IF(M189="No se ejecuta","Débil")))</f>
        <v>Moderado</v>
      </c>
      <c r="N190" s="55" t="s">
        <v>117</v>
      </c>
      <c r="O190" s="65"/>
      <c r="P190" s="478"/>
      <c r="Q190" s="469"/>
      <c r="R190" s="469"/>
    </row>
    <row r="191" spans="1:18" ht="18.75" customHeight="1" x14ac:dyDescent="0.25">
      <c r="A191" s="512"/>
      <c r="B191" s="557" t="s">
        <v>123</v>
      </c>
      <c r="C191" s="485" t="s">
        <v>40</v>
      </c>
      <c r="D191" s="485"/>
      <c r="E191" s="8">
        <f>IF(E192="Asignado",E$6,0)</f>
        <v>15</v>
      </c>
      <c r="F191" s="8">
        <f>IF(F192="Adecuado",F$6,0)</f>
        <v>15</v>
      </c>
      <c r="G191" s="8">
        <f>IF(G192="Oportuna",G$6,0)</f>
        <v>15</v>
      </c>
      <c r="H191" s="8">
        <f>IF(H192="Prevenir",H$6,10)</f>
        <v>15</v>
      </c>
      <c r="I191" s="8">
        <f>IF(I192="Confiable",I$6,0)</f>
        <v>15</v>
      </c>
      <c r="J191" s="8">
        <f>IF(J192="Se investigan y resuelven oportunamente",J$6,0)</f>
        <v>15</v>
      </c>
      <c r="K191" s="8">
        <f>IF(K192="Completa",10,IF(K192="Incompleta",5,IF(K192="No existe",0)))</f>
        <v>10</v>
      </c>
      <c r="L191" s="71">
        <f>SUM(E191:K191)</f>
        <v>100</v>
      </c>
      <c r="M191" s="56" t="s">
        <v>115</v>
      </c>
      <c r="N191" s="8">
        <f>IF(N192="Fuerte",100,IF(N192="Moderado",50,IF(N192="Débil",0)))</f>
        <v>100</v>
      </c>
      <c r="O191" s="66"/>
      <c r="P191" s="478"/>
      <c r="Q191" s="469"/>
      <c r="R191" s="469"/>
    </row>
    <row r="192" spans="1:18" ht="36" x14ac:dyDescent="0.25">
      <c r="A192" s="512"/>
      <c r="B192" s="558"/>
      <c r="C192" s="486"/>
      <c r="D192" s="486"/>
      <c r="E192" s="39" t="s">
        <v>101</v>
      </c>
      <c r="F192" s="39" t="s">
        <v>102</v>
      </c>
      <c r="G192" s="39" t="s">
        <v>104</v>
      </c>
      <c r="H192" s="39" t="s">
        <v>106</v>
      </c>
      <c r="I192" s="39" t="s">
        <v>107</v>
      </c>
      <c r="J192" s="53" t="s">
        <v>109</v>
      </c>
      <c r="K192" s="39" t="s">
        <v>111</v>
      </c>
      <c r="L192" s="39" t="str">
        <f>IF(AND(L191&gt;=0,L191&lt;=84),"Débil",IF(AND(L191&gt;=85,L191&lt;=95),"Moderado",IF(AND(L191&gt;=96,L191&lt;=100),"Fuerte")))</f>
        <v>Fuerte</v>
      </c>
      <c r="M192" s="39" t="str">
        <f>IF(M191="Siempre","Fuerte",IF(M191="Algunas Veces","Moderado",IF(M191="No se ejecuta","Débil")))</f>
        <v>Fuerte</v>
      </c>
      <c r="N192" s="55" t="s">
        <v>118</v>
      </c>
      <c r="O192" s="65"/>
      <c r="P192" s="478"/>
      <c r="Q192" s="469"/>
      <c r="R192" s="469"/>
    </row>
    <row r="193" spans="1:18" ht="18.75" customHeight="1" x14ac:dyDescent="0.25">
      <c r="A193" s="512"/>
      <c r="B193" s="557" t="e">
        <f>+'MAPA DE RIESGOS SECCIONALES'!#REF!</f>
        <v>#REF!</v>
      </c>
      <c r="C193" s="485" t="s">
        <v>40</v>
      </c>
      <c r="D193" s="485"/>
      <c r="E193" s="8">
        <f>IF(E194="Asignado",E$6,0)</f>
        <v>15</v>
      </c>
      <c r="F193" s="8">
        <f>IF(F194="Adecuado",F$6,0)</f>
        <v>15</v>
      </c>
      <c r="G193" s="8">
        <f>IF(G194="Oportuna",G$6,0)</f>
        <v>15</v>
      </c>
      <c r="H193" s="8">
        <f>IF(H194="Prevenir",H$6,10)</f>
        <v>15</v>
      </c>
      <c r="I193" s="8">
        <f>IF(I194="Confiable",I$6,0)</f>
        <v>15</v>
      </c>
      <c r="J193" s="8">
        <f>IF(J194="Se investigan y resuelven oportunamente",J$6,0)</f>
        <v>15</v>
      </c>
      <c r="K193" s="8">
        <f>IF(K194="Completa",10,IF(K194="Incompleta",5,IF(K194="No existe",0)))</f>
        <v>10</v>
      </c>
      <c r="L193" s="71">
        <f>SUM(E193:K193)</f>
        <v>100</v>
      </c>
      <c r="M193" s="56" t="s">
        <v>116</v>
      </c>
      <c r="N193" s="8">
        <f>IF(N194="Fuerte",100,IF(N194="Moderado",50,IF(N194="Débil",0)))</f>
        <v>100</v>
      </c>
      <c r="O193" s="66"/>
      <c r="P193" s="478"/>
      <c r="Q193" s="469"/>
      <c r="R193" s="469"/>
    </row>
    <row r="194" spans="1:18" ht="36" x14ac:dyDescent="0.25">
      <c r="A194" s="512"/>
      <c r="B194" s="558"/>
      <c r="C194" s="486"/>
      <c r="D194" s="486"/>
      <c r="E194" s="39" t="s">
        <v>101</v>
      </c>
      <c r="F194" s="39" t="s">
        <v>102</v>
      </c>
      <c r="G194" s="39" t="s">
        <v>104</v>
      </c>
      <c r="H194" s="39" t="s">
        <v>106</v>
      </c>
      <c r="I194" s="39" t="s">
        <v>107</v>
      </c>
      <c r="J194" s="53" t="s">
        <v>109</v>
      </c>
      <c r="K194" s="39" t="s">
        <v>111</v>
      </c>
      <c r="L194" s="39" t="str">
        <f>IF(AND(L193&gt;=0,L193&lt;=84),"Débil",IF(AND(L193&gt;=85,L193&lt;=95),"Moderado",IF(AND(L193&gt;=96,L193&lt;=100),"Fuerte")))</f>
        <v>Fuerte</v>
      </c>
      <c r="M194" s="39" t="str">
        <f>IF(M193="Siempre","Fuerte",IF(M193="Algunas Veces","Moderado",IF(M193="No se ejecuta","Débil")))</f>
        <v>Moderado</v>
      </c>
      <c r="N194" s="55" t="s">
        <v>118</v>
      </c>
      <c r="O194" s="65"/>
      <c r="P194" s="478"/>
      <c r="Q194" s="469"/>
      <c r="R194" s="469"/>
    </row>
    <row r="195" spans="1:18" ht="18.75" customHeight="1" x14ac:dyDescent="0.25">
      <c r="A195" s="512"/>
      <c r="B195" s="539"/>
      <c r="C195" s="485"/>
      <c r="D195" s="485"/>
      <c r="E195" s="8"/>
      <c r="F195" s="8"/>
      <c r="G195" s="8"/>
      <c r="H195" s="8"/>
      <c r="I195" s="8"/>
      <c r="J195" s="8"/>
      <c r="K195" s="8"/>
      <c r="L195" s="71"/>
      <c r="M195" s="56"/>
      <c r="N195" s="8"/>
      <c r="O195" s="66"/>
      <c r="P195" s="478"/>
      <c r="Q195" s="469"/>
      <c r="R195" s="469"/>
    </row>
    <row r="196" spans="1:18" x14ac:dyDescent="0.25">
      <c r="A196" s="513"/>
      <c r="B196" s="540"/>
      <c r="C196" s="486"/>
      <c r="D196" s="486"/>
      <c r="E196" s="39"/>
      <c r="F196" s="39"/>
      <c r="G196" s="39"/>
      <c r="H196" s="39"/>
      <c r="I196" s="39"/>
      <c r="J196" s="53"/>
      <c r="K196" s="39"/>
      <c r="L196" s="39"/>
      <c r="M196" s="39"/>
      <c r="N196" s="55"/>
      <c r="O196" s="55"/>
      <c r="P196" s="479"/>
      <c r="Q196" s="470"/>
      <c r="R196" s="470"/>
    </row>
    <row r="197" spans="1:18" x14ac:dyDescent="0.25">
      <c r="L197" s="54"/>
      <c r="N197" s="58">
        <f>AVERAGE(N189:N196)</f>
        <v>66.666666666666671</v>
      </c>
      <c r="O197" s="58"/>
      <c r="P197" s="57" t="str">
        <f>IF(AND(N197&gt;=0,N197&lt;=49),"Débil",IF(AND(N197&gt;=50,N197&lt;=87.5),"Moderado",IF(AND(N197&gt;=87.6,N197&lt;=100),"Fuerte")))</f>
        <v>Moderado</v>
      </c>
      <c r="Q197" s="38"/>
      <c r="R197" s="38"/>
    </row>
    <row r="201" spans="1:18" ht="21" customHeight="1" x14ac:dyDescent="0.25">
      <c r="A201" s="41" t="s">
        <v>1</v>
      </c>
      <c r="B201" s="487" t="s">
        <v>72</v>
      </c>
      <c r="C201" s="488"/>
      <c r="D201" s="489"/>
      <c r="E201" s="40">
        <v>15</v>
      </c>
      <c r="F201" s="40">
        <v>15</v>
      </c>
      <c r="G201" s="40">
        <v>15</v>
      </c>
      <c r="H201" s="40">
        <v>15</v>
      </c>
      <c r="I201" s="40">
        <v>15</v>
      </c>
      <c r="J201" s="40">
        <v>15</v>
      </c>
      <c r="K201" s="40">
        <v>10</v>
      </c>
      <c r="L201" s="40">
        <f>SUM(E201:K201)</f>
        <v>100</v>
      </c>
      <c r="M201" s="52"/>
      <c r="N201" s="52" t="s">
        <v>119</v>
      </c>
      <c r="O201" s="73"/>
      <c r="P201" s="490" t="s">
        <v>70</v>
      </c>
      <c r="Q201" s="471" t="s">
        <v>61</v>
      </c>
      <c r="R201" s="472"/>
    </row>
    <row r="202" spans="1:18" ht="43.5" customHeight="1" x14ac:dyDescent="0.25">
      <c r="A202" s="505" t="e">
        <f>+'MAPA DE RIESGOS SECCIONALES'!#REF!</f>
        <v>#REF!</v>
      </c>
      <c r="B202" s="36" t="s">
        <v>71</v>
      </c>
      <c r="C202" s="499" t="s">
        <v>2</v>
      </c>
      <c r="D202" s="499" t="s">
        <v>3</v>
      </c>
      <c r="E202" s="493" t="s">
        <v>94</v>
      </c>
      <c r="F202" s="493" t="s">
        <v>95</v>
      </c>
      <c r="G202" s="493" t="s">
        <v>96</v>
      </c>
      <c r="H202" s="493" t="s">
        <v>97</v>
      </c>
      <c r="I202" s="493" t="s">
        <v>98</v>
      </c>
      <c r="J202" s="493" t="s">
        <v>99</v>
      </c>
      <c r="K202" s="493" t="s">
        <v>100</v>
      </c>
      <c r="L202" s="493" t="s">
        <v>121</v>
      </c>
      <c r="M202" s="501" t="s">
        <v>114</v>
      </c>
      <c r="N202" s="501" t="s">
        <v>120</v>
      </c>
      <c r="O202" s="63"/>
      <c r="P202" s="491"/>
      <c r="Q202" s="466" t="s">
        <v>2</v>
      </c>
      <c r="R202" s="466" t="s">
        <v>3</v>
      </c>
    </row>
    <row r="203" spans="1:18" ht="35.25" customHeight="1" x14ac:dyDescent="0.25">
      <c r="A203" s="506"/>
      <c r="B203" s="37" t="s">
        <v>60</v>
      </c>
      <c r="C203" s="500"/>
      <c r="D203" s="500"/>
      <c r="E203" s="493"/>
      <c r="F203" s="493"/>
      <c r="G203" s="493"/>
      <c r="H203" s="493"/>
      <c r="I203" s="493"/>
      <c r="J203" s="493"/>
      <c r="K203" s="493"/>
      <c r="L203" s="493"/>
      <c r="M203" s="502"/>
      <c r="N203" s="502"/>
      <c r="O203" s="70"/>
      <c r="P203" s="492"/>
      <c r="Q203" s="467"/>
      <c r="R203" s="467"/>
    </row>
    <row r="204" spans="1:18" ht="18.75" customHeight="1" x14ac:dyDescent="0.25">
      <c r="A204" s="506"/>
      <c r="B204" s="557" t="e">
        <f>+'MAPA DE RIESGOS SECCIONALES'!#REF!</f>
        <v>#REF!</v>
      </c>
      <c r="C204" s="485" t="s">
        <v>40</v>
      </c>
      <c r="D204" s="485"/>
      <c r="E204" s="8">
        <f>IF(E205="Asignado",E$6,0)</f>
        <v>15</v>
      </c>
      <c r="F204" s="8">
        <f>IF(F205="Adecuado",F$6,0)</f>
        <v>15</v>
      </c>
      <c r="G204" s="8">
        <f>IF(G205="Oportuna",G$6,0)</f>
        <v>15</v>
      </c>
      <c r="H204" s="8">
        <f>IF(H205="Prevenir",H$6,10)</f>
        <v>15</v>
      </c>
      <c r="I204" s="8">
        <f>IF(I205="Confiable",I$6,0)</f>
        <v>15</v>
      </c>
      <c r="J204" s="8">
        <f>IF(J205="Se investigan y resuelven oportunamente",J$6,0)</f>
        <v>15</v>
      </c>
      <c r="K204" s="8">
        <f>IF(K205="Completa",10,IF(K205="Incompleta",5,IF(K205="No existe",0)))</f>
        <v>10</v>
      </c>
      <c r="L204" s="71">
        <f>SUM(E204:K204)</f>
        <v>100</v>
      </c>
      <c r="M204" s="56" t="s">
        <v>115</v>
      </c>
      <c r="N204" s="8">
        <f>IF(N205="Fuerte",100,IF(N205="Moderado",50,IF(N205="Débil",0)))</f>
        <v>100</v>
      </c>
      <c r="O204" s="64"/>
      <c r="P204" s="477">
        <f>IF(P212="Fuerte",2,IF(P212="Moderado",1,IF(P212="Débil",0)))</f>
        <v>2</v>
      </c>
      <c r="Q204" s="468">
        <f>+P204</f>
        <v>2</v>
      </c>
      <c r="R204" s="468">
        <f>IF((D204:D211)="x",P$9,0)</f>
        <v>0</v>
      </c>
    </row>
    <row r="205" spans="1:18" ht="36" x14ac:dyDescent="0.25">
      <c r="A205" s="506"/>
      <c r="B205" s="558"/>
      <c r="C205" s="486"/>
      <c r="D205" s="486"/>
      <c r="E205" s="39" t="s">
        <v>101</v>
      </c>
      <c r="F205" s="39" t="s">
        <v>102</v>
      </c>
      <c r="G205" s="39" t="s">
        <v>104</v>
      </c>
      <c r="H205" s="39" t="s">
        <v>106</v>
      </c>
      <c r="I205" s="39" t="s">
        <v>107</v>
      </c>
      <c r="J205" s="53" t="s">
        <v>109</v>
      </c>
      <c r="K205" s="39" t="s">
        <v>111</v>
      </c>
      <c r="L205" s="39" t="str">
        <f>IF(AND(L204&gt;=0,L204&lt;=84),"Débil",IF(AND(L204&gt;=85,L204&lt;=95),"Moderado",IF(AND(L204&gt;=96,L204&lt;=100),"Fuerte")))</f>
        <v>Fuerte</v>
      </c>
      <c r="M205" s="39" t="str">
        <f>IF(M204="Siempre","Fuerte",IF(M204="Algunas Veces","Moderado",IF(M204="No se ejecuta","Débil")))</f>
        <v>Fuerte</v>
      </c>
      <c r="N205" s="55" t="s">
        <v>118</v>
      </c>
      <c r="O205" s="65"/>
      <c r="P205" s="478"/>
      <c r="Q205" s="469"/>
      <c r="R205" s="469"/>
    </row>
    <row r="206" spans="1:18" ht="18.75" customHeight="1" x14ac:dyDescent="0.25">
      <c r="A206" s="506"/>
      <c r="B206" s="557" t="e">
        <f>+'MAPA DE RIESGOS SECCIONALES'!#REF!</f>
        <v>#REF!</v>
      </c>
      <c r="C206" s="485" t="s">
        <v>40</v>
      </c>
      <c r="D206" s="485"/>
      <c r="E206" s="8">
        <f>IF(E207="Asignado",E$6,0)</f>
        <v>15</v>
      </c>
      <c r="F206" s="8">
        <f>IF(F207="Adecuado",F$6,0)</f>
        <v>15</v>
      </c>
      <c r="G206" s="8">
        <f>IF(G207="Oportuna",G$6,0)</f>
        <v>15</v>
      </c>
      <c r="H206" s="8">
        <f>IF(H207="Prevenir",H$6,10)</f>
        <v>15</v>
      </c>
      <c r="I206" s="8">
        <f>IF(I207="Confiable",I$6,0)</f>
        <v>15</v>
      </c>
      <c r="J206" s="8">
        <f>IF(J207="Se investigan y resuelven oportunamente",J$6,0)</f>
        <v>15</v>
      </c>
      <c r="K206" s="8">
        <f>IF(K207="Completa",10,IF(K207="Incompleta",5,IF(K207="No existe",0)))</f>
        <v>10</v>
      </c>
      <c r="L206" s="71">
        <f>SUM(E206:K206)</f>
        <v>100</v>
      </c>
      <c r="M206" s="56" t="s">
        <v>115</v>
      </c>
      <c r="N206" s="8">
        <f>IF(N207="Fuerte",100,IF(N207="Moderado",50,IF(N207="Débil",0)))</f>
        <v>100</v>
      </c>
      <c r="O206" s="66"/>
      <c r="P206" s="478"/>
      <c r="Q206" s="469"/>
      <c r="R206" s="469"/>
    </row>
    <row r="207" spans="1:18" ht="36" x14ac:dyDescent="0.25">
      <c r="A207" s="506"/>
      <c r="B207" s="558"/>
      <c r="C207" s="486"/>
      <c r="D207" s="486"/>
      <c r="E207" s="39" t="s">
        <v>101</v>
      </c>
      <c r="F207" s="39" t="s">
        <v>102</v>
      </c>
      <c r="G207" s="39" t="s">
        <v>104</v>
      </c>
      <c r="H207" s="39" t="s">
        <v>106</v>
      </c>
      <c r="I207" s="39" t="s">
        <v>107</v>
      </c>
      <c r="J207" s="53" t="s">
        <v>109</v>
      </c>
      <c r="K207" s="39" t="s">
        <v>111</v>
      </c>
      <c r="L207" s="39" t="str">
        <f>IF(AND(L206&gt;=0,L206&lt;=84),"Débil",IF(AND(L206&gt;=85,L206&lt;=95),"Moderado",IF(AND(L206&gt;=96,L206&lt;=100),"Fuerte")))</f>
        <v>Fuerte</v>
      </c>
      <c r="M207" s="39" t="str">
        <f>IF(M206="Siempre","Fuerte",IF(M206="Algunas Veces","Moderado",IF(M206="No se ejecuta","Débil")))</f>
        <v>Fuerte</v>
      </c>
      <c r="N207" s="55" t="s">
        <v>118</v>
      </c>
      <c r="O207" s="65"/>
      <c r="P207" s="478"/>
      <c r="Q207" s="469"/>
      <c r="R207" s="469"/>
    </row>
    <row r="208" spans="1:18" ht="18.75" customHeight="1" x14ac:dyDescent="0.25">
      <c r="A208" s="506"/>
      <c r="B208" s="557" t="e">
        <f>+'MAPA DE RIESGOS SECCIONALES'!#REF!</f>
        <v>#REF!</v>
      </c>
      <c r="C208" s="485" t="s">
        <v>40</v>
      </c>
      <c r="D208" s="485"/>
      <c r="E208" s="8">
        <f>IF(E209="Asignado",E$6,0)</f>
        <v>15</v>
      </c>
      <c r="F208" s="8">
        <f>IF(F209="Adecuado",F$6,0)</f>
        <v>15</v>
      </c>
      <c r="G208" s="8">
        <f>IF(G209="Oportuna",G$6,0)</f>
        <v>15</v>
      </c>
      <c r="H208" s="8">
        <f>IF(H209="Prevenir",H$6,10)</f>
        <v>15</v>
      </c>
      <c r="I208" s="8">
        <f>IF(I209="Confiable",I$6,0)</f>
        <v>15</v>
      </c>
      <c r="J208" s="8">
        <f>IF(J209="Se investigan y resuelven oportunamente",J$6,0)</f>
        <v>15</v>
      </c>
      <c r="K208" s="8">
        <f>IF(K209="Completa",10,IF(K209="Incompleta",5,IF(K209="No existe",0)))</f>
        <v>10</v>
      </c>
      <c r="L208" s="71">
        <f>SUM(E208:K208)</f>
        <v>100</v>
      </c>
      <c r="M208" s="56" t="s">
        <v>115</v>
      </c>
      <c r="N208" s="8">
        <f>IF(N209="Fuerte",100,IF(N209="Moderado",50,IF(N209="Débil",0)))</f>
        <v>100</v>
      </c>
      <c r="O208" s="66"/>
      <c r="P208" s="478"/>
      <c r="Q208" s="469"/>
      <c r="R208" s="469"/>
    </row>
    <row r="209" spans="1:18" ht="36" x14ac:dyDescent="0.25">
      <c r="A209" s="506"/>
      <c r="B209" s="558"/>
      <c r="C209" s="486"/>
      <c r="D209" s="486"/>
      <c r="E209" s="39" t="s">
        <v>101</v>
      </c>
      <c r="F209" s="39" t="s">
        <v>102</v>
      </c>
      <c r="G209" s="39" t="s">
        <v>104</v>
      </c>
      <c r="H209" s="39" t="s">
        <v>106</v>
      </c>
      <c r="I209" s="39" t="s">
        <v>107</v>
      </c>
      <c r="J209" s="53" t="s">
        <v>109</v>
      </c>
      <c r="K209" s="39" t="s">
        <v>111</v>
      </c>
      <c r="L209" s="39" t="str">
        <f>IF(AND(L208&gt;=0,L208&lt;=84),"Débil",IF(AND(L208&gt;=85,L208&lt;=95),"Moderado",IF(AND(L208&gt;=96,L208&lt;=100),"Fuerte")))</f>
        <v>Fuerte</v>
      </c>
      <c r="M209" s="39" t="str">
        <f>IF(M208="Siempre","Fuerte",IF(M208="Algunas Veces","Moderado",IF(M208="No se ejecuta","Débil")))</f>
        <v>Fuerte</v>
      </c>
      <c r="N209" s="55" t="s">
        <v>118</v>
      </c>
      <c r="O209" s="65"/>
      <c r="P209" s="478"/>
      <c r="Q209" s="469"/>
      <c r="R209" s="469"/>
    </row>
    <row r="210" spans="1:18" ht="18.75" customHeight="1" x14ac:dyDescent="0.25">
      <c r="A210" s="506"/>
      <c r="B210" s="557" t="e">
        <f>+'MAPA DE RIESGOS SECCIONALES'!#REF!</f>
        <v>#REF!</v>
      </c>
      <c r="C210" s="485" t="s">
        <v>40</v>
      </c>
      <c r="D210" s="485"/>
      <c r="E210" s="8">
        <f>IF(E211="Asignado",E$6,0)</f>
        <v>15</v>
      </c>
      <c r="F210" s="8">
        <f>IF(F211="Adecuado",F$6,0)</f>
        <v>15</v>
      </c>
      <c r="G210" s="8">
        <f>IF(G211="Oportuna",G$6,0)</f>
        <v>15</v>
      </c>
      <c r="H210" s="8">
        <f>IF(H211="Prevenir",H$6,10)</f>
        <v>15</v>
      </c>
      <c r="I210" s="8">
        <f>IF(I211="Confiable",I$6,0)</f>
        <v>15</v>
      </c>
      <c r="J210" s="8">
        <f>IF(J211="Se investigan y resuelven oportunamente",J$6,0)</f>
        <v>15</v>
      </c>
      <c r="K210" s="8">
        <f>IF(K211="Completa",10,IF(K211="Incompleta",5,IF(K211="No existe",0)))</f>
        <v>10</v>
      </c>
      <c r="L210" s="71">
        <f>SUM(E210:K210)</f>
        <v>100</v>
      </c>
      <c r="M210" s="56" t="s">
        <v>115</v>
      </c>
      <c r="N210" s="8">
        <f>IF(N211="Fuerte",100,IF(N211="Moderado",50,IF(N211="Débil",0)))</f>
        <v>100</v>
      </c>
      <c r="O210" s="66"/>
      <c r="P210" s="478"/>
      <c r="Q210" s="469"/>
      <c r="R210" s="469"/>
    </row>
    <row r="211" spans="1:18" ht="36" x14ac:dyDescent="0.25">
      <c r="A211" s="507"/>
      <c r="B211" s="558"/>
      <c r="C211" s="486"/>
      <c r="D211" s="486"/>
      <c r="E211" s="39" t="s">
        <v>101</v>
      </c>
      <c r="F211" s="39" t="s">
        <v>102</v>
      </c>
      <c r="G211" s="39" t="s">
        <v>104</v>
      </c>
      <c r="H211" s="39" t="s">
        <v>106</v>
      </c>
      <c r="I211" s="39" t="s">
        <v>107</v>
      </c>
      <c r="J211" s="53" t="s">
        <v>109</v>
      </c>
      <c r="K211" s="39" t="s">
        <v>111</v>
      </c>
      <c r="L211" s="39" t="str">
        <f>IF(AND(L210&gt;=0,L210&lt;=84),"Débil",IF(AND(L210&gt;=85,L210&lt;=95),"Moderado",IF(AND(L210&gt;=96,L210&lt;=100),"Fuerte")))</f>
        <v>Fuerte</v>
      </c>
      <c r="M211" s="39" t="str">
        <f>IF(M210="Siempre","Fuerte",IF(M210="Algunas Veces","Moderado",IF(M210="No se ejecuta","Débil")))</f>
        <v>Fuerte</v>
      </c>
      <c r="N211" s="55" t="s">
        <v>118</v>
      </c>
      <c r="O211" s="55"/>
      <c r="P211" s="479"/>
      <c r="Q211" s="470"/>
      <c r="R211" s="470"/>
    </row>
    <row r="212" spans="1:18" x14ac:dyDescent="0.25">
      <c r="L212" s="54"/>
      <c r="N212" s="58">
        <f>AVERAGE(N204:N211)</f>
        <v>100</v>
      </c>
      <c r="O212" s="58"/>
      <c r="P212" s="57" t="str">
        <f>IF(AND(N212&gt;=0,N212&lt;=49),"Débil",IF(AND(N212&gt;=50,N212&lt;=87.5),"Moderado",IF(AND(N212&gt;=87.6,N212&lt;=100),"Fuerte")))</f>
        <v>Fuerte</v>
      </c>
      <c r="Q212" s="38"/>
      <c r="R212" s="38"/>
    </row>
    <row r="216" spans="1:18" ht="21" customHeight="1" x14ac:dyDescent="0.25">
      <c r="A216" s="41" t="s">
        <v>1</v>
      </c>
      <c r="B216" s="487" t="s">
        <v>72</v>
      </c>
      <c r="C216" s="488"/>
      <c r="D216" s="489"/>
      <c r="E216" s="40">
        <v>15</v>
      </c>
      <c r="F216" s="40">
        <v>15</v>
      </c>
      <c r="G216" s="40">
        <v>15</v>
      </c>
      <c r="H216" s="40">
        <v>15</v>
      </c>
      <c r="I216" s="40">
        <v>15</v>
      </c>
      <c r="J216" s="40">
        <v>15</v>
      </c>
      <c r="K216" s="40">
        <v>10</v>
      </c>
      <c r="L216" s="40">
        <f>SUM(E216:K216)</f>
        <v>100</v>
      </c>
      <c r="M216" s="52"/>
      <c r="N216" s="52" t="s">
        <v>119</v>
      </c>
      <c r="O216" s="73"/>
      <c r="P216" s="490" t="s">
        <v>70</v>
      </c>
      <c r="Q216" s="471" t="s">
        <v>61</v>
      </c>
      <c r="R216" s="472"/>
    </row>
    <row r="217" spans="1:18" ht="43.5" customHeight="1" x14ac:dyDescent="0.25">
      <c r="A217" s="505" t="e">
        <f>+'MAPA DE RIESGOS SECCIONALES'!#REF!</f>
        <v>#REF!</v>
      </c>
      <c r="B217" s="36" t="s">
        <v>71</v>
      </c>
      <c r="C217" s="499" t="s">
        <v>2</v>
      </c>
      <c r="D217" s="499" t="s">
        <v>3</v>
      </c>
      <c r="E217" s="493" t="s">
        <v>94</v>
      </c>
      <c r="F217" s="493" t="s">
        <v>95</v>
      </c>
      <c r="G217" s="493" t="s">
        <v>96</v>
      </c>
      <c r="H217" s="493" t="s">
        <v>97</v>
      </c>
      <c r="I217" s="493" t="s">
        <v>98</v>
      </c>
      <c r="J217" s="493" t="s">
        <v>99</v>
      </c>
      <c r="K217" s="493" t="s">
        <v>100</v>
      </c>
      <c r="L217" s="493" t="s">
        <v>121</v>
      </c>
      <c r="M217" s="501" t="s">
        <v>114</v>
      </c>
      <c r="N217" s="501" t="s">
        <v>120</v>
      </c>
      <c r="O217" s="63"/>
      <c r="P217" s="491"/>
      <c r="Q217" s="466" t="s">
        <v>2</v>
      </c>
      <c r="R217" s="466" t="s">
        <v>3</v>
      </c>
    </row>
    <row r="218" spans="1:18" ht="35.25" customHeight="1" x14ac:dyDescent="0.25">
      <c r="A218" s="506"/>
      <c r="B218" s="37" t="s">
        <v>60</v>
      </c>
      <c r="C218" s="500"/>
      <c r="D218" s="500"/>
      <c r="E218" s="493"/>
      <c r="F218" s="493"/>
      <c r="G218" s="493"/>
      <c r="H218" s="493"/>
      <c r="I218" s="493"/>
      <c r="J218" s="493"/>
      <c r="K218" s="493"/>
      <c r="L218" s="493"/>
      <c r="M218" s="502"/>
      <c r="N218" s="502"/>
      <c r="O218" s="70"/>
      <c r="P218" s="492"/>
      <c r="Q218" s="467"/>
      <c r="R218" s="467"/>
    </row>
    <row r="219" spans="1:18" ht="18.75" customHeight="1" x14ac:dyDescent="0.25">
      <c r="A219" s="506"/>
      <c r="B219" s="557" t="e">
        <f>+'MAPA DE RIESGOS SECCIONALES'!#REF!</f>
        <v>#REF!</v>
      </c>
      <c r="C219" s="485" t="s">
        <v>68</v>
      </c>
      <c r="D219" s="485"/>
      <c r="E219" s="8">
        <f>IF(E220="Asignado",E$6,0)</f>
        <v>15</v>
      </c>
      <c r="F219" s="8">
        <f>IF(F220="Adecuado",F$6,0)</f>
        <v>15</v>
      </c>
      <c r="G219" s="8">
        <f>IF(G220="Oportuna",G$6,0)</f>
        <v>15</v>
      </c>
      <c r="H219" s="8">
        <f>IF(H220="Prevenir",H$6,10)</f>
        <v>15</v>
      </c>
      <c r="I219" s="8">
        <f>IF(I220="Confiable",I$6,0)</f>
        <v>15</v>
      </c>
      <c r="J219" s="8">
        <f>IF(J220="Se investigan y resuelven oportunamente",J$6,0)</f>
        <v>15</v>
      </c>
      <c r="K219" s="8">
        <f>IF(K220="Completa",10,IF(K220="Incompleta",5,IF(K220="No existe",0)))</f>
        <v>10</v>
      </c>
      <c r="L219" s="71">
        <f>SUM(E219:K219)</f>
        <v>100</v>
      </c>
      <c r="M219" s="56" t="s">
        <v>115</v>
      </c>
      <c r="N219" s="8">
        <f>IF(N220="Fuerte",100,IF(N220="Moderado",50,IF(N220="Débil",0)))</f>
        <v>100</v>
      </c>
      <c r="O219" s="64"/>
      <c r="P219" s="477">
        <f>IF(P227="Fuerte",2,IF(P227="Moderado",1,IF(P227="Débil",0)))</f>
        <v>2</v>
      </c>
      <c r="Q219" s="468">
        <f>+P219</f>
        <v>2</v>
      </c>
      <c r="R219" s="468">
        <f>IF((D219:D226)="x",P$9,0)</f>
        <v>0</v>
      </c>
    </row>
    <row r="220" spans="1:18" ht="36" x14ac:dyDescent="0.25">
      <c r="A220" s="506"/>
      <c r="B220" s="558"/>
      <c r="C220" s="486"/>
      <c r="D220" s="486"/>
      <c r="E220" s="39" t="s">
        <v>101</v>
      </c>
      <c r="F220" s="39" t="s">
        <v>102</v>
      </c>
      <c r="G220" s="39" t="s">
        <v>104</v>
      </c>
      <c r="H220" s="39" t="s">
        <v>106</v>
      </c>
      <c r="I220" s="39" t="s">
        <v>107</v>
      </c>
      <c r="J220" s="53" t="s">
        <v>109</v>
      </c>
      <c r="K220" s="39" t="s">
        <v>111</v>
      </c>
      <c r="L220" s="39" t="str">
        <f>IF(AND(L219&gt;=0,L219&lt;=84),"Débil",IF(AND(L219&gt;=85,L219&lt;=95),"Moderado",IF(AND(L219&gt;=96,L219&lt;=100),"Fuerte")))</f>
        <v>Fuerte</v>
      </c>
      <c r="M220" s="39" t="str">
        <f>IF(M219="Siempre","Fuerte",IF(M219="Algunas Veces","Moderado",IF(M219="No se ejecuta","Débil")))</f>
        <v>Fuerte</v>
      </c>
      <c r="N220" s="55" t="s">
        <v>118</v>
      </c>
      <c r="O220" s="65"/>
      <c r="P220" s="478"/>
      <c r="Q220" s="469"/>
      <c r="R220" s="469"/>
    </row>
    <row r="221" spans="1:18" ht="18.75" customHeight="1" x14ac:dyDescent="0.25">
      <c r="A221" s="506"/>
      <c r="B221" s="557" t="e">
        <f>+'MAPA DE RIESGOS SECCIONALES'!#REF!</f>
        <v>#REF!</v>
      </c>
      <c r="C221" s="485"/>
      <c r="D221" s="485" t="s">
        <v>68</v>
      </c>
      <c r="E221" s="8">
        <f>IF(E222="Asignado",E$6,0)</f>
        <v>15</v>
      </c>
      <c r="F221" s="8">
        <f>IF(F222="Adecuado",F$6,0)</f>
        <v>15</v>
      </c>
      <c r="G221" s="8">
        <f>IF(G222="Oportuna",G$6,0)</f>
        <v>15</v>
      </c>
      <c r="H221" s="8">
        <f>IF(H222="Prevenir",H$6,10)</f>
        <v>15</v>
      </c>
      <c r="I221" s="8">
        <f>IF(I222="Confiable",I$6,0)</f>
        <v>15</v>
      </c>
      <c r="J221" s="8">
        <f>IF(J222="Se investigan y resuelven oportunamente",J$6,0)</f>
        <v>15</v>
      </c>
      <c r="K221" s="8">
        <f>IF(K222="Completa",10,IF(K222="Incompleta",5,IF(K222="No existe",0)))</f>
        <v>10</v>
      </c>
      <c r="L221" s="71">
        <f>SUM(E221:K221)</f>
        <v>100</v>
      </c>
      <c r="M221" s="56" t="s">
        <v>115</v>
      </c>
      <c r="N221" s="8">
        <f>IF(N222="Fuerte",100,IF(N222="Moderado",50,IF(N222="Débil",0)))</f>
        <v>100</v>
      </c>
      <c r="O221" s="66"/>
      <c r="P221" s="478"/>
      <c r="Q221" s="469"/>
      <c r="R221" s="469"/>
    </row>
    <row r="222" spans="1:18" ht="36" x14ac:dyDescent="0.25">
      <c r="A222" s="506"/>
      <c r="B222" s="558"/>
      <c r="C222" s="486"/>
      <c r="D222" s="486"/>
      <c r="E222" s="39" t="s">
        <v>101</v>
      </c>
      <c r="F222" s="39" t="s">
        <v>102</v>
      </c>
      <c r="G222" s="39" t="s">
        <v>104</v>
      </c>
      <c r="H222" s="39" t="s">
        <v>106</v>
      </c>
      <c r="I222" s="39" t="s">
        <v>107</v>
      </c>
      <c r="J222" s="53" t="s">
        <v>109</v>
      </c>
      <c r="K222" s="39" t="s">
        <v>111</v>
      </c>
      <c r="L222" s="39" t="str">
        <f>IF(AND(L221&gt;=0,L221&lt;=84),"Débil",IF(AND(L221&gt;=85,L221&lt;=95),"Moderado",IF(AND(L221&gt;=96,L221&lt;=100),"Fuerte")))</f>
        <v>Fuerte</v>
      </c>
      <c r="M222" s="39" t="str">
        <f>IF(M221="Siempre","Fuerte",IF(M221="Algunas Veces","Moderado",IF(M221="No se ejecuta","Débil")))</f>
        <v>Fuerte</v>
      </c>
      <c r="N222" s="55" t="s">
        <v>118</v>
      </c>
      <c r="O222" s="65"/>
      <c r="P222" s="478"/>
      <c r="Q222" s="469"/>
      <c r="R222" s="469"/>
    </row>
    <row r="223" spans="1:18" ht="18.75" customHeight="1" x14ac:dyDescent="0.25">
      <c r="A223" s="506"/>
      <c r="B223" s="557" t="e">
        <f>+'MAPA DE RIESGOS SECCIONALES'!#REF!</f>
        <v>#REF!</v>
      </c>
      <c r="C223" s="485"/>
      <c r="D223" s="485" t="s">
        <v>68</v>
      </c>
      <c r="E223" s="8">
        <f>IF(E224="Asignado",E$6,0)</f>
        <v>15</v>
      </c>
      <c r="F223" s="8">
        <f>IF(F224="Adecuado",F$6,0)</f>
        <v>15</v>
      </c>
      <c r="G223" s="8">
        <f>IF(G224="Oportuna",G$6,0)</f>
        <v>15</v>
      </c>
      <c r="H223" s="8">
        <f>IF(H224="Prevenir",H$6,10)</f>
        <v>15</v>
      </c>
      <c r="I223" s="8">
        <f>IF(I224="Confiable",I$6,0)</f>
        <v>15</v>
      </c>
      <c r="J223" s="8">
        <f>IF(J224="Se investigan y resuelven oportunamente",J$6,0)</f>
        <v>15</v>
      </c>
      <c r="K223" s="8">
        <f>IF(K224="Completa",10,IF(K224="Incompleta",5,IF(K224="No existe",0)))</f>
        <v>10</v>
      </c>
      <c r="L223" s="71">
        <f>SUM(E223:K223)</f>
        <v>100</v>
      </c>
      <c r="M223" s="56" t="s">
        <v>115</v>
      </c>
      <c r="N223" s="8">
        <f>IF(N224="Fuerte",100,IF(N224="Moderado",50,IF(N224="Débil",0)))</f>
        <v>100</v>
      </c>
      <c r="O223" s="66"/>
      <c r="P223" s="478"/>
      <c r="Q223" s="469"/>
      <c r="R223" s="469"/>
    </row>
    <row r="224" spans="1:18" ht="36" x14ac:dyDescent="0.25">
      <c r="A224" s="506"/>
      <c r="B224" s="558"/>
      <c r="C224" s="486"/>
      <c r="D224" s="486"/>
      <c r="E224" s="39" t="s">
        <v>101</v>
      </c>
      <c r="F224" s="39" t="s">
        <v>102</v>
      </c>
      <c r="G224" s="39" t="s">
        <v>104</v>
      </c>
      <c r="H224" s="39" t="s">
        <v>106</v>
      </c>
      <c r="I224" s="39" t="s">
        <v>107</v>
      </c>
      <c r="J224" s="53" t="s">
        <v>109</v>
      </c>
      <c r="K224" s="39" t="s">
        <v>111</v>
      </c>
      <c r="L224" s="39" t="str">
        <f>IF(AND(L223&gt;=0,L223&lt;=84),"Débil",IF(AND(L223&gt;=85,L223&lt;=95),"Moderado",IF(AND(L223&gt;=96,L223&lt;=100),"Fuerte")))</f>
        <v>Fuerte</v>
      </c>
      <c r="M224" s="39" t="str">
        <f>IF(M223="Siempre","Fuerte",IF(M223="Algunas Veces","Moderado",IF(M223="No se ejecuta","Débil")))</f>
        <v>Fuerte</v>
      </c>
      <c r="N224" s="55" t="s">
        <v>118</v>
      </c>
      <c r="O224" s="65"/>
      <c r="P224" s="478"/>
      <c r="Q224" s="469"/>
      <c r="R224" s="469"/>
    </row>
    <row r="225" spans="1:18" ht="18.75" customHeight="1" x14ac:dyDescent="0.25">
      <c r="A225" s="506"/>
      <c r="B225" s="557"/>
      <c r="C225" s="485"/>
      <c r="D225" s="485"/>
      <c r="E225" s="8">
        <f>IF(E226="Asignado",E$6,0)</f>
        <v>0</v>
      </c>
      <c r="F225" s="8">
        <f>IF(F226="Adecuado",F$6,0)</f>
        <v>0</v>
      </c>
      <c r="G225" s="8">
        <f>IF(G226="Oportuna",G$6,0)</f>
        <v>0</v>
      </c>
      <c r="H225" s="8">
        <f>IF(H226="Prevenir",H$6,10)</f>
        <v>10</v>
      </c>
      <c r="I225" s="8">
        <f>IF(I226="Confiable",I$6,0)</f>
        <v>0</v>
      </c>
      <c r="J225" s="8">
        <f>IF(J226="Se investigan y resuelven oportunamente",J$6,0)</f>
        <v>0</v>
      </c>
      <c r="K225" s="8" t="b">
        <f>IF(K226="Completa",10,IF(K226="Incompleta",5,IF(K226="No existe",0)))</f>
        <v>0</v>
      </c>
      <c r="L225" s="71">
        <f>SUM(E225:K225)</f>
        <v>10</v>
      </c>
      <c r="M225" s="56"/>
      <c r="N225" s="8" t="b">
        <f>IF(N226="Fuerte",100,IF(N226="Moderado",50,IF(N226="Débil",0)))</f>
        <v>0</v>
      </c>
      <c r="O225" s="66"/>
      <c r="P225" s="478"/>
      <c r="Q225" s="469"/>
      <c r="R225" s="469"/>
    </row>
    <row r="226" spans="1:18" x14ac:dyDescent="0.25">
      <c r="A226" s="507"/>
      <c r="B226" s="558"/>
      <c r="C226" s="486"/>
      <c r="D226" s="486"/>
      <c r="E226" s="39"/>
      <c r="F226" s="39"/>
      <c r="G226" s="39"/>
      <c r="H226" s="39"/>
      <c r="I226" s="39"/>
      <c r="J226" s="53"/>
      <c r="K226" s="39"/>
      <c r="L226" s="39" t="str">
        <f>IF(AND(L225&gt;=0,L225&lt;=84),"Débil",IF(AND(L225&gt;=85,L225&lt;=95),"Moderado",IF(AND(L225&gt;=96,L225&lt;=100),"Fuerte")))</f>
        <v>Débil</v>
      </c>
      <c r="M226" s="39" t="b">
        <f>IF(M225="Siempre","Fuerte",IF(M225="Algunas Veces","Moderado",IF(M225="No se ejecuta","Débil")))</f>
        <v>0</v>
      </c>
      <c r="N226" s="55"/>
      <c r="O226" s="55"/>
      <c r="P226" s="479"/>
      <c r="Q226" s="470"/>
      <c r="R226" s="470"/>
    </row>
    <row r="227" spans="1:18" x14ac:dyDescent="0.25">
      <c r="L227" s="54"/>
      <c r="N227" s="58">
        <f>AVERAGE(N219:N226)</f>
        <v>100</v>
      </c>
      <c r="O227" s="58"/>
      <c r="P227" s="57" t="str">
        <f>IF(AND(N227&gt;=0,N227&lt;=49),"Débil",IF(AND(N227&gt;=50,N227&lt;=87.5),"Moderado",IF(AND(N227&gt;=87.6,N227&lt;=100),"Fuerte")))</f>
        <v>Fuerte</v>
      </c>
      <c r="Q227" s="38"/>
      <c r="R227" s="38"/>
    </row>
    <row r="231" spans="1:18" ht="21" customHeight="1" x14ac:dyDescent="0.25">
      <c r="A231" s="41" t="s">
        <v>1</v>
      </c>
      <c r="B231" s="487" t="s">
        <v>72</v>
      </c>
      <c r="C231" s="488"/>
      <c r="D231" s="489"/>
      <c r="E231" s="40">
        <v>15</v>
      </c>
      <c r="F231" s="40">
        <v>15</v>
      </c>
      <c r="G231" s="40">
        <v>15</v>
      </c>
      <c r="H231" s="40">
        <v>15</v>
      </c>
      <c r="I231" s="40">
        <v>15</v>
      </c>
      <c r="J231" s="40">
        <v>15</v>
      </c>
      <c r="K231" s="40">
        <v>10</v>
      </c>
      <c r="L231" s="40">
        <f>SUM(E231:K231)</f>
        <v>100</v>
      </c>
      <c r="M231" s="52"/>
      <c r="N231" s="52" t="s">
        <v>119</v>
      </c>
      <c r="O231" s="73"/>
      <c r="P231" s="490" t="s">
        <v>70</v>
      </c>
      <c r="Q231" s="471" t="s">
        <v>61</v>
      </c>
      <c r="R231" s="472"/>
    </row>
    <row r="232" spans="1:18" ht="43.5" customHeight="1" x14ac:dyDescent="0.25">
      <c r="A232" s="511" t="e">
        <f>+'MAPA DE RIESGOS SECCIONALES'!#REF!</f>
        <v>#REF!</v>
      </c>
      <c r="B232" s="36" t="s">
        <v>71</v>
      </c>
      <c r="C232" s="499" t="s">
        <v>2</v>
      </c>
      <c r="D232" s="499" t="s">
        <v>3</v>
      </c>
      <c r="E232" s="493" t="s">
        <v>94</v>
      </c>
      <c r="F232" s="493" t="s">
        <v>95</v>
      </c>
      <c r="G232" s="493" t="s">
        <v>96</v>
      </c>
      <c r="H232" s="493" t="s">
        <v>97</v>
      </c>
      <c r="I232" s="493" t="s">
        <v>98</v>
      </c>
      <c r="J232" s="493" t="s">
        <v>99</v>
      </c>
      <c r="K232" s="493" t="s">
        <v>100</v>
      </c>
      <c r="L232" s="493" t="s">
        <v>121</v>
      </c>
      <c r="M232" s="501" t="s">
        <v>114</v>
      </c>
      <c r="N232" s="501" t="s">
        <v>120</v>
      </c>
      <c r="O232" s="63"/>
      <c r="P232" s="491"/>
      <c r="Q232" s="466" t="s">
        <v>2</v>
      </c>
      <c r="R232" s="466" t="s">
        <v>3</v>
      </c>
    </row>
    <row r="233" spans="1:18" ht="35.25" customHeight="1" x14ac:dyDescent="0.25">
      <c r="A233" s="512"/>
      <c r="B233" s="37" t="s">
        <v>60</v>
      </c>
      <c r="C233" s="500"/>
      <c r="D233" s="500"/>
      <c r="E233" s="493"/>
      <c r="F233" s="493"/>
      <c r="G233" s="493"/>
      <c r="H233" s="493"/>
      <c r="I233" s="493"/>
      <c r="J233" s="493"/>
      <c r="K233" s="493"/>
      <c r="L233" s="493"/>
      <c r="M233" s="502"/>
      <c r="N233" s="502"/>
      <c r="O233" s="70"/>
      <c r="P233" s="492"/>
      <c r="Q233" s="467"/>
      <c r="R233" s="467"/>
    </row>
    <row r="234" spans="1:18" ht="18.75" customHeight="1" x14ac:dyDescent="0.25">
      <c r="A234" s="512"/>
      <c r="B234" s="555" t="e">
        <f>+'MAPA DE RIESGOS SECCIONALES'!#REF!</f>
        <v>#REF!</v>
      </c>
      <c r="C234" s="485" t="s">
        <v>40</v>
      </c>
      <c r="D234" s="485"/>
      <c r="E234" s="8">
        <f>IF(E235="Asignado",E$6,0)</f>
        <v>15</v>
      </c>
      <c r="F234" s="8">
        <f>IF(F235="Adecuado",F$6,0)</f>
        <v>15</v>
      </c>
      <c r="G234" s="8">
        <f>IF(G235="Oportuna",G$6,0)</f>
        <v>15</v>
      </c>
      <c r="H234" s="8">
        <f>IF(H235="Prevenir",H$6,10)</f>
        <v>15</v>
      </c>
      <c r="I234" s="8">
        <f>IF(I235="Confiable",I$6,0)</f>
        <v>15</v>
      </c>
      <c r="J234" s="8">
        <f>IF(J235="Se investigan y resuelven oportunamente",J$6,0)</f>
        <v>15</v>
      </c>
      <c r="K234" s="8">
        <f>IF(K235="Completa",10,IF(K235="Incompleta",5,IF(K235="No existe",0)))</f>
        <v>10</v>
      </c>
      <c r="L234" s="71">
        <f>SUM(E234:K234)</f>
        <v>100</v>
      </c>
      <c r="M234" s="56" t="s">
        <v>115</v>
      </c>
      <c r="N234" s="8">
        <f>IF(N235="Fuerte",100,IF(N235="Moderado",50,IF(N235="Débil",0)))</f>
        <v>100</v>
      </c>
      <c r="O234" s="64"/>
      <c r="P234" s="477">
        <f>IF(P242="Fuerte",2,IF(P242="Moderado",1,IF(P242="Débil",0)))</f>
        <v>2</v>
      </c>
      <c r="Q234" s="468">
        <f>+P234</f>
        <v>2</v>
      </c>
      <c r="R234" s="468">
        <f>IF((D234:D241)="x",P$9,0)</f>
        <v>0</v>
      </c>
    </row>
    <row r="235" spans="1:18" ht="36" x14ac:dyDescent="0.25">
      <c r="A235" s="512"/>
      <c r="B235" s="556"/>
      <c r="C235" s="486"/>
      <c r="D235" s="486"/>
      <c r="E235" s="39" t="s">
        <v>101</v>
      </c>
      <c r="F235" s="39" t="s">
        <v>102</v>
      </c>
      <c r="G235" s="39" t="s">
        <v>104</v>
      </c>
      <c r="H235" s="39" t="s">
        <v>106</v>
      </c>
      <c r="I235" s="39" t="s">
        <v>107</v>
      </c>
      <c r="J235" s="53" t="s">
        <v>109</v>
      </c>
      <c r="K235" s="39" t="s">
        <v>111</v>
      </c>
      <c r="L235" s="39" t="str">
        <f>IF(AND(L234&gt;=0,L234&lt;=84),"Débil",IF(AND(L234&gt;=85,L234&lt;=95),"Moderado",IF(AND(L234&gt;=96,L234&lt;=100),"Fuerte")))</f>
        <v>Fuerte</v>
      </c>
      <c r="M235" s="39" t="str">
        <f>IF(M234="Siempre","Fuerte",IF(M234="Algunas Veces","Moderado",IF(M234="No se ejecuta","Débil")))</f>
        <v>Fuerte</v>
      </c>
      <c r="N235" s="55" t="s">
        <v>118</v>
      </c>
      <c r="O235" s="65"/>
      <c r="P235" s="478"/>
      <c r="Q235" s="469"/>
      <c r="R235" s="469"/>
    </row>
    <row r="236" spans="1:18" ht="18.75" customHeight="1" x14ac:dyDescent="0.25">
      <c r="A236" s="512"/>
      <c r="B236" s="555" t="e">
        <f>+'MAPA DE RIESGOS SECCIONALES'!#REF!</f>
        <v>#REF!</v>
      </c>
      <c r="C236" s="485" t="s">
        <v>40</v>
      </c>
      <c r="D236" s="485"/>
      <c r="E236" s="8">
        <f>IF(E237="Asignado",E$6,0)</f>
        <v>15</v>
      </c>
      <c r="F236" s="8">
        <f>IF(F237="Adecuado",F$6,0)</f>
        <v>15</v>
      </c>
      <c r="G236" s="8">
        <f>IF(G237="Oportuna",G$6,0)</f>
        <v>15</v>
      </c>
      <c r="H236" s="8">
        <f>IF(H237="Prevenir",H$6,10)</f>
        <v>15</v>
      </c>
      <c r="I236" s="8">
        <f>IF(I237="Confiable",I$6,0)</f>
        <v>15</v>
      </c>
      <c r="J236" s="8">
        <f>IF(J237="Se investigan y resuelven oportunamente",J$6,0)</f>
        <v>15</v>
      </c>
      <c r="K236" s="8">
        <f>IF(K237="Completa",10,IF(K237="Incompleta",5,IF(K237="No existe",0)))</f>
        <v>10</v>
      </c>
      <c r="L236" s="71">
        <f>SUM(E236:K236)</f>
        <v>100</v>
      </c>
      <c r="M236" s="56" t="s">
        <v>115</v>
      </c>
      <c r="N236" s="8">
        <f>IF(N237="Fuerte",100,IF(N237="Moderado",50,IF(N237="Débil",0)))</f>
        <v>100</v>
      </c>
      <c r="O236" s="66"/>
      <c r="P236" s="478"/>
      <c r="Q236" s="469"/>
      <c r="R236" s="469"/>
    </row>
    <row r="237" spans="1:18" ht="36" x14ac:dyDescent="0.25">
      <c r="A237" s="512"/>
      <c r="B237" s="556"/>
      <c r="C237" s="486"/>
      <c r="D237" s="486"/>
      <c r="E237" s="39" t="s">
        <v>101</v>
      </c>
      <c r="F237" s="39" t="s">
        <v>102</v>
      </c>
      <c r="G237" s="39" t="s">
        <v>104</v>
      </c>
      <c r="H237" s="39" t="s">
        <v>106</v>
      </c>
      <c r="I237" s="39" t="s">
        <v>107</v>
      </c>
      <c r="J237" s="53" t="s">
        <v>109</v>
      </c>
      <c r="K237" s="39" t="s">
        <v>111</v>
      </c>
      <c r="L237" s="39" t="str">
        <f>IF(AND(L236&gt;=0,L236&lt;=84),"Débil",IF(AND(L236&gt;=85,L236&lt;=95),"Moderado",IF(AND(L236&gt;=96,L236&lt;=100),"Fuerte")))</f>
        <v>Fuerte</v>
      </c>
      <c r="M237" s="39" t="str">
        <f>IF(M236="Siempre","Fuerte",IF(M236="Algunas Veces","Moderado",IF(M236="No se ejecuta","Débil")))</f>
        <v>Fuerte</v>
      </c>
      <c r="N237" s="55" t="s">
        <v>118</v>
      </c>
      <c r="O237" s="65"/>
      <c r="P237" s="478"/>
      <c r="Q237" s="469"/>
      <c r="R237" s="469"/>
    </row>
    <row r="238" spans="1:18" ht="18.75" customHeight="1" x14ac:dyDescent="0.25">
      <c r="A238" s="512"/>
      <c r="B238" s="555" t="e">
        <f>+'MAPA DE RIESGOS SECCIONALES'!#REF!</f>
        <v>#REF!</v>
      </c>
      <c r="C238" s="485" t="s">
        <v>40</v>
      </c>
      <c r="D238" s="485"/>
      <c r="E238" s="8">
        <f>IF(E239="Asignado",E$6,0)</f>
        <v>15</v>
      </c>
      <c r="F238" s="8">
        <f>IF(F239="Adecuado",F$6,0)</f>
        <v>15</v>
      </c>
      <c r="G238" s="8">
        <f>IF(G239="Oportuna",G$6,0)</f>
        <v>15</v>
      </c>
      <c r="H238" s="8">
        <f>IF(H239="Prevenir",H$6,10)</f>
        <v>15</v>
      </c>
      <c r="I238" s="8">
        <f>IF(I239="Confiable",I$6,0)</f>
        <v>15</v>
      </c>
      <c r="J238" s="8">
        <f>IF(J239="Se investigan y resuelven oportunamente",J$6,0)</f>
        <v>15</v>
      </c>
      <c r="K238" s="8">
        <f>IF(K239="Completa",10,IF(K239="Incompleta",5,IF(K239="No existe",0)))</f>
        <v>10</v>
      </c>
      <c r="L238" s="71">
        <f>SUM(E238:K238)</f>
        <v>100</v>
      </c>
      <c r="M238" s="56" t="s">
        <v>115</v>
      </c>
      <c r="N238" s="8">
        <f>IF(N239="Fuerte",100,IF(N239="Moderado",50,IF(N239="Débil",0)))</f>
        <v>100</v>
      </c>
      <c r="O238" s="66"/>
      <c r="P238" s="478"/>
      <c r="Q238" s="469"/>
      <c r="R238" s="469"/>
    </row>
    <row r="239" spans="1:18" ht="36" x14ac:dyDescent="0.25">
      <c r="A239" s="512"/>
      <c r="B239" s="556"/>
      <c r="C239" s="486"/>
      <c r="D239" s="486"/>
      <c r="E239" s="39" t="s">
        <v>101</v>
      </c>
      <c r="F239" s="39" t="s">
        <v>102</v>
      </c>
      <c r="G239" s="39" t="s">
        <v>104</v>
      </c>
      <c r="H239" s="39" t="s">
        <v>106</v>
      </c>
      <c r="I239" s="39" t="s">
        <v>107</v>
      </c>
      <c r="J239" s="53" t="s">
        <v>109</v>
      </c>
      <c r="K239" s="39" t="s">
        <v>111</v>
      </c>
      <c r="L239" s="39" t="str">
        <f>IF(AND(L238&gt;=0,L238&lt;=84),"Débil",IF(AND(L238&gt;=85,L238&lt;=95),"Moderado",IF(AND(L238&gt;=96,L238&lt;=100),"Fuerte")))</f>
        <v>Fuerte</v>
      </c>
      <c r="M239" s="39" t="str">
        <f>IF(M238="Siempre","Fuerte",IF(M238="Algunas Veces","Moderado",IF(M238="No se ejecuta","Débil")))</f>
        <v>Fuerte</v>
      </c>
      <c r="N239" s="55" t="s">
        <v>118</v>
      </c>
      <c r="O239" s="65"/>
      <c r="P239" s="478"/>
      <c r="Q239" s="469"/>
      <c r="R239" s="469"/>
    </row>
    <row r="240" spans="1:18" ht="18.75" customHeight="1" x14ac:dyDescent="0.25">
      <c r="A240" s="512"/>
      <c r="B240" s="555" t="e">
        <f>+'MAPA DE RIESGOS SECCIONALES'!#REF!</f>
        <v>#REF!</v>
      </c>
      <c r="C240" s="485" t="s">
        <v>40</v>
      </c>
      <c r="D240" s="485"/>
      <c r="E240" s="8">
        <f>IF(E241="Asignado",E$6,0)</f>
        <v>15</v>
      </c>
      <c r="F240" s="8">
        <f>IF(F241="Adecuado",F$6,0)</f>
        <v>15</v>
      </c>
      <c r="G240" s="8">
        <f>IF(G241="Oportuna",G$6,0)</f>
        <v>15</v>
      </c>
      <c r="H240" s="8">
        <f>IF(H241="Prevenir",H$6,10)</f>
        <v>15</v>
      </c>
      <c r="I240" s="8">
        <f>IF(I241="Confiable",I$6,0)</f>
        <v>15</v>
      </c>
      <c r="J240" s="8">
        <f>IF(J241="Se investigan y resuelven oportunamente",J$6,0)</f>
        <v>15</v>
      </c>
      <c r="K240" s="8">
        <f>IF(K241="Completa",10,IF(K241="Incompleta",5,IF(K241="No existe",0)))</f>
        <v>10</v>
      </c>
      <c r="L240" s="71">
        <f>SUM(E240:K240)</f>
        <v>100</v>
      </c>
      <c r="M240" s="56" t="s">
        <v>115</v>
      </c>
      <c r="N240" s="8">
        <f>IF(N241="Fuerte",100,IF(N241="Moderado",50,IF(N241="Débil",0)))</f>
        <v>100</v>
      </c>
      <c r="O240" s="66"/>
      <c r="P240" s="478"/>
      <c r="Q240" s="469"/>
      <c r="R240" s="469"/>
    </row>
    <row r="241" spans="1:18" ht="36" x14ac:dyDescent="0.25">
      <c r="A241" s="513"/>
      <c r="B241" s="556"/>
      <c r="C241" s="486"/>
      <c r="D241" s="486"/>
      <c r="E241" s="39" t="s">
        <v>101</v>
      </c>
      <c r="F241" s="39" t="s">
        <v>102</v>
      </c>
      <c r="G241" s="39" t="s">
        <v>104</v>
      </c>
      <c r="H241" s="39" t="s">
        <v>106</v>
      </c>
      <c r="I241" s="39" t="s">
        <v>107</v>
      </c>
      <c r="J241" s="53" t="s">
        <v>109</v>
      </c>
      <c r="K241" s="39" t="s">
        <v>111</v>
      </c>
      <c r="L241" s="39" t="str">
        <f>IF(AND(L240&gt;=0,L240&lt;=84),"Débil",IF(AND(L240&gt;=85,L240&lt;=95),"Moderado",IF(AND(L240&gt;=96,L240&lt;=100),"Fuerte")))</f>
        <v>Fuerte</v>
      </c>
      <c r="M241" s="39" t="str">
        <f>IF(M240="Siempre","Fuerte",IF(M240="Algunas Veces","Moderado",IF(M240="No se ejecuta","Débil")))</f>
        <v>Fuerte</v>
      </c>
      <c r="N241" s="55" t="s">
        <v>118</v>
      </c>
      <c r="O241" s="55"/>
      <c r="P241" s="479"/>
      <c r="Q241" s="470"/>
      <c r="R241" s="470"/>
    </row>
    <row r="242" spans="1:18" x14ac:dyDescent="0.25">
      <c r="L242" s="54"/>
      <c r="N242" s="58">
        <f>AVERAGE(N234:N241)</f>
        <v>100</v>
      </c>
      <c r="O242" s="58"/>
      <c r="P242" s="57" t="str">
        <f>IF(AND(N242&gt;=0,N242&lt;=49),"Débil",IF(AND(N242&gt;=50,N242&lt;=87.5),"Moderado",IF(AND(N242&gt;=87.6,N242&lt;=100),"Fuerte")))</f>
        <v>Fuerte</v>
      </c>
      <c r="Q242" s="38"/>
      <c r="R242" s="38"/>
    </row>
    <row r="246" spans="1:18" ht="21" customHeight="1" x14ac:dyDescent="0.25">
      <c r="A246" s="41" t="s">
        <v>1</v>
      </c>
      <c r="B246" s="487" t="s">
        <v>72</v>
      </c>
      <c r="C246" s="488"/>
      <c r="D246" s="489"/>
      <c r="E246" s="40">
        <v>15</v>
      </c>
      <c r="F246" s="40">
        <v>15</v>
      </c>
      <c r="G246" s="40">
        <v>15</v>
      </c>
      <c r="H246" s="40">
        <v>15</v>
      </c>
      <c r="I246" s="40">
        <v>15</v>
      </c>
      <c r="J246" s="40">
        <v>15</v>
      </c>
      <c r="K246" s="40">
        <v>10</v>
      </c>
      <c r="L246" s="40">
        <f>SUM(E246:K246)</f>
        <v>100</v>
      </c>
      <c r="M246" s="52"/>
      <c r="N246" s="52" t="s">
        <v>119</v>
      </c>
      <c r="O246" s="73"/>
      <c r="P246" s="490" t="s">
        <v>70</v>
      </c>
      <c r="Q246" s="471" t="s">
        <v>61</v>
      </c>
      <c r="R246" s="472"/>
    </row>
    <row r="247" spans="1:18" ht="43.5" customHeight="1" x14ac:dyDescent="0.25">
      <c r="A247" s="505" t="e">
        <f>+'MAPA DE RIESGOS SECCIONALES'!#REF!</f>
        <v>#REF!</v>
      </c>
      <c r="B247" s="36" t="s">
        <v>71</v>
      </c>
      <c r="C247" s="499" t="s">
        <v>2</v>
      </c>
      <c r="D247" s="499" t="s">
        <v>3</v>
      </c>
      <c r="E247" s="493" t="s">
        <v>94</v>
      </c>
      <c r="F247" s="493" t="s">
        <v>95</v>
      </c>
      <c r="G247" s="493" t="s">
        <v>96</v>
      </c>
      <c r="H247" s="493" t="s">
        <v>97</v>
      </c>
      <c r="I247" s="493" t="s">
        <v>98</v>
      </c>
      <c r="J247" s="493" t="s">
        <v>99</v>
      </c>
      <c r="K247" s="493" t="s">
        <v>100</v>
      </c>
      <c r="L247" s="493" t="s">
        <v>121</v>
      </c>
      <c r="M247" s="501" t="s">
        <v>114</v>
      </c>
      <c r="N247" s="501" t="s">
        <v>120</v>
      </c>
      <c r="O247" s="63"/>
      <c r="P247" s="491"/>
      <c r="Q247" s="466" t="s">
        <v>2</v>
      </c>
      <c r="R247" s="466" t="s">
        <v>3</v>
      </c>
    </row>
    <row r="248" spans="1:18" ht="35.25" customHeight="1" x14ac:dyDescent="0.25">
      <c r="A248" s="506"/>
      <c r="B248" s="37" t="s">
        <v>60</v>
      </c>
      <c r="C248" s="500"/>
      <c r="D248" s="500"/>
      <c r="E248" s="493"/>
      <c r="F248" s="493"/>
      <c r="G248" s="493"/>
      <c r="H248" s="493"/>
      <c r="I248" s="493"/>
      <c r="J248" s="493"/>
      <c r="K248" s="493"/>
      <c r="L248" s="493"/>
      <c r="M248" s="502"/>
      <c r="N248" s="502"/>
      <c r="O248" s="70"/>
      <c r="P248" s="492"/>
      <c r="Q248" s="467"/>
      <c r="R248" s="467"/>
    </row>
    <row r="249" spans="1:18" ht="18.75" customHeight="1" x14ac:dyDescent="0.25">
      <c r="A249" s="506"/>
      <c r="B249" s="553" t="e">
        <f>+'MAPA DE RIESGOS SECCIONALES'!#REF!</f>
        <v>#REF!</v>
      </c>
      <c r="C249" s="485" t="s">
        <v>40</v>
      </c>
      <c r="D249" s="485"/>
      <c r="E249" s="8">
        <f>IF(E250="Asignado",E$6,0)</f>
        <v>15</v>
      </c>
      <c r="F249" s="8">
        <f>IF(F250="Adecuado",F$6,0)</f>
        <v>15</v>
      </c>
      <c r="G249" s="8">
        <f>IF(G250="Oportuna",G$6,0)</f>
        <v>15</v>
      </c>
      <c r="H249" s="8">
        <f>IF(H250="Prevenir",H$6,10)</f>
        <v>15</v>
      </c>
      <c r="I249" s="8">
        <f>IF(I250="Confiable",I$6,0)</f>
        <v>15</v>
      </c>
      <c r="J249" s="8">
        <f>IF(J250="Se investigan y resuelven oportunamente",J$6,0)</f>
        <v>15</v>
      </c>
      <c r="K249" s="8">
        <f>IF(K250="Completa",10,IF(K250="Incompleta",5,IF(K250="No existe",0)))</f>
        <v>10</v>
      </c>
      <c r="L249" s="71">
        <f>SUM(E249:K249)</f>
        <v>100</v>
      </c>
      <c r="M249" s="56" t="s">
        <v>115</v>
      </c>
      <c r="N249" s="8">
        <f>IF(N250="Fuerte",100,IF(N250="Moderado",50,IF(N250="Débil",0)))</f>
        <v>100</v>
      </c>
      <c r="O249" s="64"/>
      <c r="P249" s="477">
        <f>IF(P257="Fuerte",2,IF(P257="Moderado",1,IF(P257="Débil",0)))</f>
        <v>2</v>
      </c>
      <c r="Q249" s="468">
        <f>+P249</f>
        <v>2</v>
      </c>
      <c r="R249" s="468">
        <f>IF((D249:D256)="x",P$9,0)</f>
        <v>0</v>
      </c>
    </row>
    <row r="250" spans="1:18" ht="36" x14ac:dyDescent="0.25">
      <c r="A250" s="506"/>
      <c r="B250" s="554"/>
      <c r="C250" s="486"/>
      <c r="D250" s="486"/>
      <c r="E250" s="39" t="s">
        <v>101</v>
      </c>
      <c r="F250" s="39" t="s">
        <v>102</v>
      </c>
      <c r="G250" s="39" t="s">
        <v>104</v>
      </c>
      <c r="H250" s="39" t="s">
        <v>106</v>
      </c>
      <c r="I250" s="39" t="s">
        <v>107</v>
      </c>
      <c r="J250" s="53" t="s">
        <v>109</v>
      </c>
      <c r="K250" s="39" t="s">
        <v>111</v>
      </c>
      <c r="L250" s="39" t="str">
        <f>IF(AND(L249&gt;=0,L249&lt;=84),"Débil",IF(AND(L249&gt;=85,L249&lt;=95),"Moderado",IF(AND(L249&gt;=96,L249&lt;=100),"Fuerte")))</f>
        <v>Fuerte</v>
      </c>
      <c r="M250" s="39" t="str">
        <f>IF(M249="Siempre","Fuerte",IF(M249="Algunas Veces","Moderado",IF(M249="No se ejecuta","Débil")))</f>
        <v>Fuerte</v>
      </c>
      <c r="N250" s="55" t="s">
        <v>118</v>
      </c>
      <c r="O250" s="65"/>
      <c r="P250" s="478"/>
      <c r="Q250" s="469"/>
      <c r="R250" s="469"/>
    </row>
    <row r="251" spans="1:18" ht="18.75" customHeight="1" x14ac:dyDescent="0.25">
      <c r="A251" s="506"/>
      <c r="B251" s="553" t="e">
        <f>+'MAPA DE RIESGOS SECCIONALES'!#REF!</f>
        <v>#REF!</v>
      </c>
      <c r="C251" s="485" t="s">
        <v>40</v>
      </c>
      <c r="D251" s="485"/>
      <c r="E251" s="8">
        <f>IF(E252="Asignado",E$6,0)</f>
        <v>15</v>
      </c>
      <c r="F251" s="8">
        <f>IF(F252="Adecuado",F$6,0)</f>
        <v>15</v>
      </c>
      <c r="G251" s="8">
        <f>IF(G252="Oportuna",G$6,0)</f>
        <v>15</v>
      </c>
      <c r="H251" s="8">
        <f>IF(H252="Prevenir",H$6,10)</f>
        <v>15</v>
      </c>
      <c r="I251" s="8">
        <f>IF(I252="Confiable",I$6,0)</f>
        <v>15</v>
      </c>
      <c r="J251" s="8">
        <f>IF(J252="Se investigan y resuelven oportunamente",J$6,0)</f>
        <v>15</v>
      </c>
      <c r="K251" s="8">
        <f>IF(K252="Completa",10,IF(K252="Incompleta",5,IF(K252="No existe",0)))</f>
        <v>10</v>
      </c>
      <c r="L251" s="71">
        <f>SUM(E251:K251)</f>
        <v>100</v>
      </c>
      <c r="M251" s="56" t="s">
        <v>115</v>
      </c>
      <c r="N251" s="8">
        <f>IF(N252="Fuerte",100,IF(N252="Moderado",50,IF(N252="Débil",0)))</f>
        <v>100</v>
      </c>
      <c r="O251" s="66"/>
      <c r="P251" s="478"/>
      <c r="Q251" s="469"/>
      <c r="R251" s="469"/>
    </row>
    <row r="252" spans="1:18" ht="36" x14ac:dyDescent="0.25">
      <c r="A252" s="506"/>
      <c r="B252" s="554"/>
      <c r="C252" s="486"/>
      <c r="D252" s="486"/>
      <c r="E252" s="39" t="s">
        <v>101</v>
      </c>
      <c r="F252" s="39" t="s">
        <v>102</v>
      </c>
      <c r="G252" s="39" t="s">
        <v>104</v>
      </c>
      <c r="H252" s="39" t="s">
        <v>106</v>
      </c>
      <c r="I252" s="39" t="s">
        <v>107</v>
      </c>
      <c r="J252" s="53" t="s">
        <v>109</v>
      </c>
      <c r="K252" s="39" t="s">
        <v>111</v>
      </c>
      <c r="L252" s="39" t="str">
        <f>IF(AND(L251&gt;=0,L251&lt;=84),"Débil",IF(AND(L251&gt;=85,L251&lt;=95),"Moderado",IF(AND(L251&gt;=96,L251&lt;=100),"Fuerte")))</f>
        <v>Fuerte</v>
      </c>
      <c r="M252" s="39" t="str">
        <f>IF(M251="Siempre","Fuerte",IF(M251="Algunas Veces","Moderado",IF(M251="No se ejecuta","Débil")))</f>
        <v>Fuerte</v>
      </c>
      <c r="N252" s="55" t="s">
        <v>118</v>
      </c>
      <c r="O252" s="65"/>
      <c r="P252" s="478"/>
      <c r="Q252" s="469"/>
      <c r="R252" s="469"/>
    </row>
    <row r="253" spans="1:18" ht="18.75" customHeight="1" x14ac:dyDescent="0.25">
      <c r="A253" s="506"/>
      <c r="B253" s="553" t="e">
        <f>+'MAPA DE RIESGOS SECCIONALES'!#REF!</f>
        <v>#REF!</v>
      </c>
      <c r="C253" s="485" t="s">
        <v>40</v>
      </c>
      <c r="D253" s="485"/>
      <c r="E253" s="8">
        <f>IF(E254="Asignado",E$6,0)</f>
        <v>15</v>
      </c>
      <c r="F253" s="8">
        <f>IF(F254="Adecuado",F$6,0)</f>
        <v>15</v>
      </c>
      <c r="G253" s="8">
        <f>IF(G254="Oportuna",G$6,0)</f>
        <v>15</v>
      </c>
      <c r="H253" s="8">
        <f>IF(H254="Prevenir",H$6,10)</f>
        <v>15</v>
      </c>
      <c r="I253" s="8">
        <f>IF(I254="Confiable",I$6,0)</f>
        <v>15</v>
      </c>
      <c r="J253" s="8">
        <f>IF(J254="Se investigan y resuelven oportunamente",J$6,0)</f>
        <v>15</v>
      </c>
      <c r="K253" s="8">
        <f>IF(K254="Completa",10,IF(K254="Incompleta",5,IF(K254="No existe",0)))</f>
        <v>10</v>
      </c>
      <c r="L253" s="71">
        <f>SUM(E253:K253)</f>
        <v>100</v>
      </c>
      <c r="M253" s="56" t="s">
        <v>115</v>
      </c>
      <c r="N253" s="8">
        <f>IF(N254="Fuerte",100,IF(N254="Moderado",50,IF(N254="Débil",0)))</f>
        <v>100</v>
      </c>
      <c r="O253" s="66"/>
      <c r="P253" s="478"/>
      <c r="Q253" s="469"/>
      <c r="R253" s="469"/>
    </row>
    <row r="254" spans="1:18" ht="36" x14ac:dyDescent="0.25">
      <c r="A254" s="506"/>
      <c r="B254" s="554"/>
      <c r="C254" s="486"/>
      <c r="D254" s="486"/>
      <c r="E254" s="39" t="s">
        <v>101</v>
      </c>
      <c r="F254" s="39" t="s">
        <v>102</v>
      </c>
      <c r="G254" s="39" t="s">
        <v>104</v>
      </c>
      <c r="H254" s="39" t="s">
        <v>106</v>
      </c>
      <c r="I254" s="39" t="s">
        <v>107</v>
      </c>
      <c r="J254" s="53" t="s">
        <v>109</v>
      </c>
      <c r="K254" s="39" t="s">
        <v>111</v>
      </c>
      <c r="L254" s="39" t="str">
        <f>IF(AND(L253&gt;=0,L253&lt;=84),"Débil",IF(AND(L253&gt;=85,L253&lt;=95),"Moderado",IF(AND(L253&gt;=96,L253&lt;=100),"Fuerte")))</f>
        <v>Fuerte</v>
      </c>
      <c r="M254" s="39" t="str">
        <f>IF(M253="Siempre","Fuerte",IF(M253="Algunas Veces","Moderado",IF(M253="No se ejecuta","Débil")))</f>
        <v>Fuerte</v>
      </c>
      <c r="N254" s="55" t="s">
        <v>118</v>
      </c>
      <c r="O254" s="65"/>
      <c r="P254" s="478"/>
      <c r="Q254" s="469"/>
      <c r="R254" s="469"/>
    </row>
    <row r="255" spans="1:18" ht="18.75" customHeight="1" x14ac:dyDescent="0.25">
      <c r="A255" s="506"/>
      <c r="B255" s="553" t="e">
        <f>+'MAPA DE RIESGOS SECCIONALES'!#REF!</f>
        <v>#REF!</v>
      </c>
      <c r="C255" s="485" t="s">
        <v>40</v>
      </c>
      <c r="D255" s="485"/>
      <c r="E255" s="8">
        <f>IF(E256="Asignado",E$6,0)</f>
        <v>15</v>
      </c>
      <c r="F255" s="8">
        <f>IF(F256="Adecuado",F$6,0)</f>
        <v>15</v>
      </c>
      <c r="G255" s="8">
        <f>IF(G256="Oportuna",G$6,0)</f>
        <v>15</v>
      </c>
      <c r="H255" s="8">
        <f>IF(H256="Prevenir",H$6,10)</f>
        <v>15</v>
      </c>
      <c r="I255" s="8">
        <f>IF(I256="Confiable",I$6,0)</f>
        <v>15</v>
      </c>
      <c r="J255" s="8">
        <f>IF(J256="Se investigan y resuelven oportunamente",J$6,0)</f>
        <v>15</v>
      </c>
      <c r="K255" s="8">
        <f>IF(K256="Completa",10,IF(K256="Incompleta",5,IF(K256="No existe",0)))</f>
        <v>10</v>
      </c>
      <c r="L255" s="71">
        <f>SUM(E255:K255)</f>
        <v>100</v>
      </c>
      <c r="M255" s="56" t="s">
        <v>115</v>
      </c>
      <c r="N255" s="8">
        <f>IF(N256="Fuerte",100,IF(N256="Moderado",50,IF(N256="Débil",0)))</f>
        <v>100</v>
      </c>
      <c r="O255" s="66"/>
      <c r="P255" s="478"/>
      <c r="Q255" s="469"/>
      <c r="R255" s="469"/>
    </row>
    <row r="256" spans="1:18" ht="36" x14ac:dyDescent="0.25">
      <c r="A256" s="507"/>
      <c r="B256" s="554"/>
      <c r="C256" s="486"/>
      <c r="D256" s="486"/>
      <c r="E256" s="39" t="s">
        <v>101</v>
      </c>
      <c r="F256" s="39" t="s">
        <v>102</v>
      </c>
      <c r="G256" s="39" t="s">
        <v>104</v>
      </c>
      <c r="H256" s="39" t="s">
        <v>106</v>
      </c>
      <c r="I256" s="39" t="s">
        <v>107</v>
      </c>
      <c r="J256" s="53" t="s">
        <v>109</v>
      </c>
      <c r="K256" s="39" t="s">
        <v>111</v>
      </c>
      <c r="L256" s="39" t="str">
        <f>IF(AND(L255&gt;=0,L255&lt;=84),"Débil",IF(AND(L255&gt;=85,L255&lt;=95),"Moderado",IF(AND(L255&gt;=96,L255&lt;=100),"Fuerte")))</f>
        <v>Fuerte</v>
      </c>
      <c r="M256" s="39" t="str">
        <f>IF(M255="Siempre","Fuerte",IF(M255="Algunas Veces","Moderado",IF(M255="No se ejecuta","Débil")))</f>
        <v>Fuerte</v>
      </c>
      <c r="N256" s="55" t="s">
        <v>118</v>
      </c>
      <c r="O256" s="55"/>
      <c r="P256" s="479"/>
      <c r="Q256" s="470"/>
      <c r="R256" s="470"/>
    </row>
    <row r="257" spans="1:18" x14ac:dyDescent="0.25">
      <c r="L257" s="54"/>
      <c r="N257" s="58">
        <f>AVERAGE(N249:N256)</f>
        <v>100</v>
      </c>
      <c r="O257" s="58"/>
      <c r="P257" s="57" t="str">
        <f>IF(AND(N257&gt;=0,N257&lt;=49),"Débil",IF(AND(N257&gt;=50,N257&lt;=87.5),"Moderado",IF(AND(N257&gt;=87.6,N257&lt;=100),"Fuerte")))</f>
        <v>Fuerte</v>
      </c>
      <c r="Q257" s="38"/>
      <c r="R257" s="38"/>
    </row>
    <row r="261" spans="1:18" ht="21" customHeight="1" x14ac:dyDescent="0.25">
      <c r="A261" s="41" t="s">
        <v>1</v>
      </c>
      <c r="B261" s="487" t="s">
        <v>72</v>
      </c>
      <c r="C261" s="488"/>
      <c r="D261" s="489"/>
      <c r="E261" s="40">
        <v>15</v>
      </c>
      <c r="F261" s="40">
        <v>15</v>
      </c>
      <c r="G261" s="40">
        <v>15</v>
      </c>
      <c r="H261" s="40">
        <v>15</v>
      </c>
      <c r="I261" s="40">
        <v>15</v>
      </c>
      <c r="J261" s="40">
        <v>15</v>
      </c>
      <c r="K261" s="40">
        <v>10</v>
      </c>
      <c r="L261" s="40">
        <f>SUM(E261:K261)</f>
        <v>100</v>
      </c>
      <c r="M261" s="52"/>
      <c r="N261" s="52" t="s">
        <v>119</v>
      </c>
      <c r="O261" s="73"/>
      <c r="P261" s="490" t="s">
        <v>70</v>
      </c>
      <c r="Q261" s="471" t="s">
        <v>61</v>
      </c>
      <c r="R261" s="472"/>
    </row>
    <row r="262" spans="1:18" ht="43.5" customHeight="1" x14ac:dyDescent="0.25">
      <c r="A262" s="505" t="e">
        <f>+'MAPA DE RIESGOS SECCIONALES'!#REF!</f>
        <v>#REF!</v>
      </c>
      <c r="B262" s="36" t="s">
        <v>71</v>
      </c>
      <c r="C262" s="499" t="s">
        <v>2</v>
      </c>
      <c r="D262" s="499" t="s">
        <v>3</v>
      </c>
      <c r="E262" s="493" t="s">
        <v>94</v>
      </c>
      <c r="F262" s="493" t="s">
        <v>95</v>
      </c>
      <c r="G262" s="493" t="s">
        <v>96</v>
      </c>
      <c r="H262" s="493" t="s">
        <v>97</v>
      </c>
      <c r="I262" s="493" t="s">
        <v>98</v>
      </c>
      <c r="J262" s="493" t="s">
        <v>99</v>
      </c>
      <c r="K262" s="493" t="s">
        <v>100</v>
      </c>
      <c r="L262" s="493" t="s">
        <v>121</v>
      </c>
      <c r="M262" s="501" t="s">
        <v>114</v>
      </c>
      <c r="N262" s="501" t="s">
        <v>120</v>
      </c>
      <c r="O262" s="63"/>
      <c r="P262" s="491"/>
      <c r="Q262" s="466" t="s">
        <v>2</v>
      </c>
      <c r="R262" s="466" t="s">
        <v>3</v>
      </c>
    </row>
    <row r="263" spans="1:18" ht="35.25" customHeight="1" x14ac:dyDescent="0.25">
      <c r="A263" s="506"/>
      <c r="B263" s="37" t="s">
        <v>60</v>
      </c>
      <c r="C263" s="500"/>
      <c r="D263" s="500"/>
      <c r="E263" s="493"/>
      <c r="F263" s="493"/>
      <c r="G263" s="493"/>
      <c r="H263" s="493"/>
      <c r="I263" s="493"/>
      <c r="J263" s="493"/>
      <c r="K263" s="493"/>
      <c r="L263" s="493"/>
      <c r="M263" s="502"/>
      <c r="N263" s="502"/>
      <c r="O263" s="70"/>
      <c r="P263" s="492"/>
      <c r="Q263" s="467"/>
      <c r="R263" s="467"/>
    </row>
    <row r="264" spans="1:18" ht="18.75" customHeight="1" x14ac:dyDescent="0.25">
      <c r="A264" s="506"/>
      <c r="B264" s="553" t="e">
        <f>+'MAPA DE RIESGOS SECCIONALES'!#REF!</f>
        <v>#REF!</v>
      </c>
      <c r="C264" s="485" t="s">
        <v>40</v>
      </c>
      <c r="D264" s="485"/>
      <c r="E264" s="8">
        <f>IF(E265="Asignado",E$6,0)</f>
        <v>15</v>
      </c>
      <c r="F264" s="8">
        <f>IF(F265="Adecuado",F$6,0)</f>
        <v>15</v>
      </c>
      <c r="G264" s="8">
        <f>IF(G265="Oportuna",G$6,0)</f>
        <v>15</v>
      </c>
      <c r="H264" s="8">
        <f>IF(H265="Prevenir",H$6,10)</f>
        <v>15</v>
      </c>
      <c r="I264" s="8">
        <f>IF(I265="Confiable",I$6,0)</f>
        <v>15</v>
      </c>
      <c r="J264" s="8">
        <f>IF(J265="Se investigan y resuelven oportunamente",J$6,0)</f>
        <v>15</v>
      </c>
      <c r="K264" s="8">
        <f>IF(K265="Completa",10,IF(K265="Incompleta",5,IF(K265="No existe",0)))</f>
        <v>10</v>
      </c>
      <c r="L264" s="71">
        <f>SUM(E264:K264)</f>
        <v>100</v>
      </c>
      <c r="M264" s="56" t="s">
        <v>115</v>
      </c>
      <c r="N264" s="8">
        <f>IF(N265="Fuerte",100,IF(N265="Moderado",50,IF(N265="Débil",0)))</f>
        <v>100</v>
      </c>
      <c r="O264" s="64"/>
      <c r="P264" s="477">
        <f>IF(P272="Fuerte",2,IF(P272="Moderado",1,IF(P272="Débil",0)))</f>
        <v>2</v>
      </c>
      <c r="Q264" s="468">
        <f>+P264</f>
        <v>2</v>
      </c>
      <c r="R264" s="468">
        <f>IF((D264:D271)="x",P$9,0)</f>
        <v>0</v>
      </c>
    </row>
    <row r="265" spans="1:18" ht="36" x14ac:dyDescent="0.25">
      <c r="A265" s="506"/>
      <c r="B265" s="554"/>
      <c r="C265" s="486"/>
      <c r="D265" s="486"/>
      <c r="E265" s="39" t="s">
        <v>101</v>
      </c>
      <c r="F265" s="39" t="s">
        <v>102</v>
      </c>
      <c r="G265" s="39" t="s">
        <v>104</v>
      </c>
      <c r="H265" s="39" t="s">
        <v>106</v>
      </c>
      <c r="I265" s="39" t="s">
        <v>107</v>
      </c>
      <c r="J265" s="53" t="s">
        <v>109</v>
      </c>
      <c r="K265" s="39" t="s">
        <v>111</v>
      </c>
      <c r="L265" s="39" t="str">
        <f>IF(AND(L264&gt;=0,L264&lt;=84),"Débil",IF(AND(L264&gt;=85,L264&lt;=95),"Moderado",IF(AND(L264&gt;=96,L264&lt;=100),"Fuerte")))</f>
        <v>Fuerte</v>
      </c>
      <c r="M265" s="39" t="str">
        <f>IF(M264="Siempre","Fuerte",IF(M264="Algunas Veces","Moderado",IF(M264="No se ejecuta","Débil")))</f>
        <v>Fuerte</v>
      </c>
      <c r="N265" s="55" t="s">
        <v>118</v>
      </c>
      <c r="O265" s="65"/>
      <c r="P265" s="478"/>
      <c r="Q265" s="469"/>
      <c r="R265" s="469"/>
    </row>
    <row r="266" spans="1:18" ht="18.75" customHeight="1" x14ac:dyDescent="0.25">
      <c r="A266" s="506"/>
      <c r="B266" s="553" t="e">
        <f>+'MAPA DE RIESGOS SECCIONALES'!#REF!</f>
        <v>#REF!</v>
      </c>
      <c r="C266" s="485" t="s">
        <v>40</v>
      </c>
      <c r="D266" s="485"/>
      <c r="E266" s="8">
        <f>IF(E267="Asignado",E$6,0)</f>
        <v>15</v>
      </c>
      <c r="F266" s="8">
        <f>IF(F267="Adecuado",F$6,0)</f>
        <v>15</v>
      </c>
      <c r="G266" s="8">
        <f>IF(G267="Oportuna",G$6,0)</f>
        <v>15</v>
      </c>
      <c r="H266" s="8">
        <f>IF(H267="Prevenir",H$6,10)</f>
        <v>15</v>
      </c>
      <c r="I266" s="8">
        <f>IF(I267="Confiable",I$6,0)</f>
        <v>15</v>
      </c>
      <c r="J266" s="8">
        <f>IF(J267="Se investigan y resuelven oportunamente",J$6,0)</f>
        <v>15</v>
      </c>
      <c r="K266" s="8">
        <f>IF(K267="Completa",10,IF(K267="Incompleta",5,IF(K267="No existe",0)))</f>
        <v>10</v>
      </c>
      <c r="L266" s="71">
        <f>SUM(E266:K266)</f>
        <v>100</v>
      </c>
      <c r="M266" s="56" t="s">
        <v>115</v>
      </c>
      <c r="N266" s="8">
        <f>IF(N267="Fuerte",100,IF(N267="Moderado",50,IF(N267="Débil",0)))</f>
        <v>100</v>
      </c>
      <c r="O266" s="66"/>
      <c r="P266" s="478"/>
      <c r="Q266" s="469"/>
      <c r="R266" s="469"/>
    </row>
    <row r="267" spans="1:18" ht="36" x14ac:dyDescent="0.25">
      <c r="A267" s="506"/>
      <c r="B267" s="554"/>
      <c r="C267" s="486"/>
      <c r="D267" s="486"/>
      <c r="E267" s="39" t="s">
        <v>101</v>
      </c>
      <c r="F267" s="39" t="s">
        <v>102</v>
      </c>
      <c r="G267" s="39" t="s">
        <v>104</v>
      </c>
      <c r="H267" s="39" t="s">
        <v>106</v>
      </c>
      <c r="I267" s="39" t="s">
        <v>107</v>
      </c>
      <c r="J267" s="53" t="s">
        <v>109</v>
      </c>
      <c r="K267" s="39" t="s">
        <v>111</v>
      </c>
      <c r="L267" s="39" t="str">
        <f>IF(AND(L266&gt;=0,L266&lt;=84),"Débil",IF(AND(L266&gt;=85,L266&lt;=95),"Moderado",IF(AND(L266&gt;=96,L266&lt;=100),"Fuerte")))</f>
        <v>Fuerte</v>
      </c>
      <c r="M267" s="39" t="str">
        <f>IF(M266="Siempre","Fuerte",IF(M266="Algunas Veces","Moderado",IF(M266="No se ejecuta","Débil")))</f>
        <v>Fuerte</v>
      </c>
      <c r="N267" s="55" t="s">
        <v>118</v>
      </c>
      <c r="O267" s="65"/>
      <c r="P267" s="478"/>
      <c r="Q267" s="469"/>
      <c r="R267" s="469"/>
    </row>
    <row r="268" spans="1:18" ht="22.5" customHeight="1" x14ac:dyDescent="0.25">
      <c r="A268" s="506"/>
      <c r="B268" s="553" t="e">
        <f>+'MAPA DE RIESGOS SECCIONALES'!#REF!</f>
        <v>#REF!</v>
      </c>
      <c r="C268" s="485" t="s">
        <v>40</v>
      </c>
      <c r="D268" s="485"/>
      <c r="E268" s="8">
        <f>IF(E269="Asignado",E$6,0)</f>
        <v>15</v>
      </c>
      <c r="F268" s="8">
        <f>IF(F269="Adecuado",F$6,0)</f>
        <v>15</v>
      </c>
      <c r="G268" s="8">
        <f>IF(G269="Oportuna",G$6,0)</f>
        <v>15</v>
      </c>
      <c r="H268" s="8">
        <f>IF(H269="Prevenir",H$6,10)</f>
        <v>15</v>
      </c>
      <c r="I268" s="8">
        <f>IF(I269="Confiable",I$6,0)</f>
        <v>15</v>
      </c>
      <c r="J268" s="8">
        <f>IF(J269="Se investigan y resuelven oportunamente",J$6,0)</f>
        <v>15</v>
      </c>
      <c r="K268" s="8">
        <f>IF(K269="Completa",10,IF(K269="Incompleta",5,IF(K269="No existe",0)))</f>
        <v>10</v>
      </c>
      <c r="L268" s="71">
        <f>SUM(E268:K268)</f>
        <v>100</v>
      </c>
      <c r="M268" s="56" t="s">
        <v>115</v>
      </c>
      <c r="N268" s="8">
        <f>IF(N269="Fuerte",100,IF(N269="Moderado",50,IF(N269="Débil",0)))</f>
        <v>100</v>
      </c>
      <c r="O268" s="66"/>
      <c r="P268" s="478"/>
      <c r="Q268" s="469"/>
      <c r="R268" s="469"/>
    </row>
    <row r="269" spans="1:18" ht="36" x14ac:dyDescent="0.25">
      <c r="A269" s="506"/>
      <c r="B269" s="554"/>
      <c r="C269" s="486"/>
      <c r="D269" s="486"/>
      <c r="E269" s="39" t="s">
        <v>101</v>
      </c>
      <c r="F269" s="39" t="s">
        <v>102</v>
      </c>
      <c r="G269" s="39" t="s">
        <v>104</v>
      </c>
      <c r="H269" s="39" t="s">
        <v>106</v>
      </c>
      <c r="I269" s="39" t="s">
        <v>107</v>
      </c>
      <c r="J269" s="53" t="s">
        <v>109</v>
      </c>
      <c r="K269" s="39" t="s">
        <v>111</v>
      </c>
      <c r="L269" s="39" t="str">
        <f>IF(AND(L268&gt;=0,L268&lt;=84),"Débil",IF(AND(L268&gt;=85,L268&lt;=95),"Moderado",IF(AND(L268&gt;=96,L268&lt;=100),"Fuerte")))</f>
        <v>Fuerte</v>
      </c>
      <c r="M269" s="39" t="str">
        <f>IF(M268="Siempre","Fuerte",IF(M268="Algunas Veces","Moderado",IF(M268="No se ejecuta","Débil")))</f>
        <v>Fuerte</v>
      </c>
      <c r="N269" s="55" t="s">
        <v>118</v>
      </c>
      <c r="O269" s="65"/>
      <c r="P269" s="478"/>
      <c r="Q269" s="469"/>
      <c r="R269" s="469"/>
    </row>
    <row r="270" spans="1:18" ht="18.75" customHeight="1" x14ac:dyDescent="0.25">
      <c r="A270" s="506"/>
      <c r="B270" s="553"/>
      <c r="C270" s="485"/>
      <c r="D270" s="485"/>
      <c r="E270" s="8">
        <f>IF(E271="Asignado",E$6,0)</f>
        <v>0</v>
      </c>
      <c r="F270" s="8">
        <f>IF(F271="Adecuado",F$6,0)</f>
        <v>0</v>
      </c>
      <c r="G270" s="8">
        <f>IF(G271="Oportuna",G$6,0)</f>
        <v>0</v>
      </c>
      <c r="H270" s="8">
        <v>0</v>
      </c>
      <c r="I270" s="8">
        <f>IF(I271="Confiable",I$6,0)</f>
        <v>0</v>
      </c>
      <c r="J270" s="8">
        <f>IF(J271="Se investigan y resuelven oportunamente",J$6,0)</f>
        <v>0</v>
      </c>
      <c r="K270" s="8" t="b">
        <f>IF(K271="Completa",10,IF(K271="Incompleta",5,IF(K271="No existe",0)))</f>
        <v>0</v>
      </c>
      <c r="L270" s="71">
        <f>SUM(E270:K270)</f>
        <v>0</v>
      </c>
      <c r="M270" s="56" t="s">
        <v>115</v>
      </c>
      <c r="N270" s="8"/>
      <c r="O270" s="66"/>
      <c r="P270" s="478"/>
      <c r="Q270" s="469"/>
      <c r="R270" s="469"/>
    </row>
    <row r="271" spans="1:18" x14ac:dyDescent="0.25">
      <c r="A271" s="507"/>
      <c r="B271" s="554"/>
      <c r="C271" s="486"/>
      <c r="D271" s="486"/>
      <c r="E271" s="39"/>
      <c r="F271" s="39"/>
      <c r="G271" s="39"/>
      <c r="H271" s="39"/>
      <c r="I271" s="39"/>
      <c r="J271" s="53"/>
      <c r="K271" s="39"/>
      <c r="L271" s="39" t="str">
        <f>IF(AND(L270&gt;=0,L270&lt;=84),"Débil",IF(AND(L270&gt;=85,L270&lt;=95),"Moderado",IF(AND(L270&gt;=96,L270&lt;=100),"Fuerte")))</f>
        <v>Débil</v>
      </c>
      <c r="M271" s="39" t="str">
        <f>IF(M270="Siempre","Fuerte",IF(M270="Algunas Veces","Moderado",IF(M270="No se ejecuta","Débil")))</f>
        <v>Fuerte</v>
      </c>
      <c r="N271" s="55" t="s">
        <v>118</v>
      </c>
      <c r="O271" s="55"/>
      <c r="P271" s="479"/>
      <c r="Q271" s="470"/>
      <c r="R271" s="470"/>
    </row>
    <row r="272" spans="1:18" x14ac:dyDescent="0.25">
      <c r="L272" s="54"/>
      <c r="N272" s="58">
        <f>AVERAGE(N264:N271)</f>
        <v>100</v>
      </c>
      <c r="O272" s="58"/>
      <c r="P272" s="57" t="str">
        <f>IF(AND(N272&gt;=0,N272&lt;=49),"Débil",IF(AND(N272&gt;=50,N272&lt;=87.5),"Moderado",IF(AND(N272&gt;=87.6,N272&lt;=100),"Fuerte")))</f>
        <v>Fuerte</v>
      </c>
      <c r="Q272" s="38"/>
      <c r="R272" s="38"/>
    </row>
    <row r="276" spans="1:18" ht="21" customHeight="1" x14ac:dyDescent="0.25">
      <c r="A276" s="41" t="s">
        <v>1</v>
      </c>
      <c r="B276" s="487" t="s">
        <v>72</v>
      </c>
      <c r="C276" s="488"/>
      <c r="D276" s="489"/>
      <c r="E276" s="40">
        <v>15</v>
      </c>
      <c r="F276" s="40">
        <v>15</v>
      </c>
      <c r="G276" s="40">
        <v>15</v>
      </c>
      <c r="H276" s="40">
        <v>15</v>
      </c>
      <c r="I276" s="40">
        <v>15</v>
      </c>
      <c r="J276" s="40">
        <v>15</v>
      </c>
      <c r="K276" s="40">
        <v>10</v>
      </c>
      <c r="L276" s="40">
        <f>SUM(E276:K276)</f>
        <v>100</v>
      </c>
      <c r="M276" s="52"/>
      <c r="N276" s="52" t="s">
        <v>119</v>
      </c>
      <c r="O276" s="73"/>
      <c r="P276" s="490" t="s">
        <v>70</v>
      </c>
      <c r="Q276" s="471" t="s">
        <v>61</v>
      </c>
      <c r="R276" s="472"/>
    </row>
    <row r="277" spans="1:18" ht="43.5" customHeight="1" x14ac:dyDescent="0.25">
      <c r="A277" s="505" t="e">
        <f>+'MAPA DE RIESGOS SECCIONALES'!#REF!</f>
        <v>#REF!</v>
      </c>
      <c r="B277" s="36" t="s">
        <v>71</v>
      </c>
      <c r="C277" s="499" t="s">
        <v>2</v>
      </c>
      <c r="D277" s="499" t="s">
        <v>3</v>
      </c>
      <c r="E277" s="493" t="s">
        <v>94</v>
      </c>
      <c r="F277" s="493" t="s">
        <v>95</v>
      </c>
      <c r="G277" s="493" t="s">
        <v>96</v>
      </c>
      <c r="H277" s="493" t="s">
        <v>97</v>
      </c>
      <c r="I277" s="493" t="s">
        <v>98</v>
      </c>
      <c r="J277" s="493" t="s">
        <v>99</v>
      </c>
      <c r="K277" s="493" t="s">
        <v>100</v>
      </c>
      <c r="L277" s="493" t="s">
        <v>121</v>
      </c>
      <c r="M277" s="501" t="s">
        <v>114</v>
      </c>
      <c r="N277" s="501" t="s">
        <v>120</v>
      </c>
      <c r="O277" s="63"/>
      <c r="P277" s="491"/>
      <c r="Q277" s="466" t="s">
        <v>2</v>
      </c>
      <c r="R277" s="466" t="s">
        <v>3</v>
      </c>
    </row>
    <row r="278" spans="1:18" ht="35.25" customHeight="1" x14ac:dyDescent="0.25">
      <c r="A278" s="506"/>
      <c r="B278" s="37" t="s">
        <v>60</v>
      </c>
      <c r="C278" s="500"/>
      <c r="D278" s="500"/>
      <c r="E278" s="493"/>
      <c r="F278" s="493"/>
      <c r="G278" s="493"/>
      <c r="H278" s="493"/>
      <c r="I278" s="493"/>
      <c r="J278" s="493"/>
      <c r="K278" s="493"/>
      <c r="L278" s="493"/>
      <c r="M278" s="502"/>
      <c r="N278" s="502"/>
      <c r="O278" s="70"/>
      <c r="P278" s="492"/>
      <c r="Q278" s="467"/>
      <c r="R278" s="467"/>
    </row>
    <row r="279" spans="1:18" ht="16.5" customHeight="1" x14ac:dyDescent="0.25">
      <c r="A279" s="506"/>
      <c r="B279" s="553" t="e">
        <f>+'MAPA DE RIESGOS SECCIONALES'!#REF!</f>
        <v>#REF!</v>
      </c>
      <c r="C279" s="485"/>
      <c r="D279" s="485" t="s">
        <v>40</v>
      </c>
      <c r="E279" s="8">
        <f>IF(E280="Asignado",E$6,0)</f>
        <v>15</v>
      </c>
      <c r="F279" s="8">
        <f>IF(F280="Adecuado",F$6,0)</f>
        <v>15</v>
      </c>
      <c r="G279" s="8">
        <f>IF(G280="Oportuna",G$6,0)</f>
        <v>15</v>
      </c>
      <c r="H279" s="8">
        <f>IF(H280="Prevenir",H$6,10)</f>
        <v>10</v>
      </c>
      <c r="I279" s="8">
        <f>IF(I280="Confiable",I$6,0)</f>
        <v>15</v>
      </c>
      <c r="J279" s="8">
        <f>IF(J280="Se investigan y resuelven oportunamente",J$6,0)</f>
        <v>15</v>
      </c>
      <c r="K279" s="8">
        <f>IF(K280="Completa",10,IF(K280="Incompleta",5,IF(K280="No existe",0)))</f>
        <v>10</v>
      </c>
      <c r="L279" s="71">
        <f>SUM(E279:K279)</f>
        <v>95</v>
      </c>
      <c r="M279" s="56" t="s">
        <v>116</v>
      </c>
      <c r="N279" s="8">
        <f>IF(N280="Fuerte",100,IF(N280="Moderado",50,IF(N280="Débil",0)))</f>
        <v>50</v>
      </c>
      <c r="O279" s="64"/>
      <c r="P279" s="477">
        <f>IF(P287="Fuerte",2,IF(P287="Moderado",1,IF(P287="Débil",0)))</f>
        <v>1</v>
      </c>
      <c r="Q279" s="468">
        <f>+P279</f>
        <v>1</v>
      </c>
      <c r="R279" s="468">
        <f>IF((D279:D286)="x",P$9,0)</f>
        <v>1</v>
      </c>
    </row>
    <row r="280" spans="1:18" ht="36" x14ac:dyDescent="0.25">
      <c r="A280" s="506"/>
      <c r="B280" s="554"/>
      <c r="C280" s="486"/>
      <c r="D280" s="486"/>
      <c r="E280" s="39" t="s">
        <v>101</v>
      </c>
      <c r="F280" s="39" t="s">
        <v>102</v>
      </c>
      <c r="G280" s="39" t="s">
        <v>104</v>
      </c>
      <c r="H280" s="39" t="s">
        <v>113</v>
      </c>
      <c r="I280" s="39" t="s">
        <v>107</v>
      </c>
      <c r="J280" s="53" t="s">
        <v>109</v>
      </c>
      <c r="K280" s="39" t="s">
        <v>111</v>
      </c>
      <c r="L280" s="39" t="str">
        <f>IF(AND(L279&gt;=0,L279&lt;=84),"Débil",IF(AND(L279&gt;=85,L279&lt;=95),"Moderado",IF(AND(L279&gt;=96,L279&lt;=100),"Fuerte")))</f>
        <v>Moderado</v>
      </c>
      <c r="M280" s="39" t="str">
        <f>IF(M279="Siempre","Fuerte",IF(M279="Algunas Veces","Moderado",IF(M279="No se ejecuta","Débil")))</f>
        <v>Moderado</v>
      </c>
      <c r="N280" s="55" t="s">
        <v>19</v>
      </c>
      <c r="O280" s="65"/>
      <c r="P280" s="478"/>
      <c r="Q280" s="469"/>
      <c r="R280" s="469"/>
    </row>
    <row r="281" spans="1:18" ht="18.75" customHeight="1" x14ac:dyDescent="0.25">
      <c r="A281" s="506"/>
      <c r="B281" s="553" t="e">
        <f>+'MAPA DE RIESGOS SECCIONALES'!#REF!</f>
        <v>#REF!</v>
      </c>
      <c r="C281" s="485" t="s">
        <v>40</v>
      </c>
      <c r="D281" s="485"/>
      <c r="E281" s="8">
        <f>IF(E282="Asignado",E$6,0)</f>
        <v>15</v>
      </c>
      <c r="F281" s="8">
        <f>IF(F282="Adecuado",F$6,0)</f>
        <v>15</v>
      </c>
      <c r="G281" s="8">
        <f>IF(G282="Oportuna",G$6,0)</f>
        <v>15</v>
      </c>
      <c r="H281" s="8">
        <f>IF(H282="Prevenir",H$6,10)</f>
        <v>15</v>
      </c>
      <c r="I281" s="8">
        <f>IF(I282="Confiable",I$6,0)</f>
        <v>15</v>
      </c>
      <c r="J281" s="8">
        <f>IF(J282="Se investigan y resuelven oportunamente",J$6,0)</f>
        <v>15</v>
      </c>
      <c r="K281" s="8">
        <f>IF(K282="Completa",10,IF(K282="Incompleta",5,IF(K282="No existe",0)))</f>
        <v>10</v>
      </c>
      <c r="L281" s="71">
        <f>SUM(E281:K281)</f>
        <v>100</v>
      </c>
      <c r="M281" s="56" t="s">
        <v>115</v>
      </c>
      <c r="N281" s="8">
        <f>IF(N282="Fuerte",100,IF(N282="Moderado",50,IF(N282="Débil",0)))</f>
        <v>100</v>
      </c>
      <c r="O281" s="66"/>
      <c r="P281" s="478"/>
      <c r="Q281" s="469"/>
      <c r="R281" s="469"/>
    </row>
    <row r="282" spans="1:18" ht="60" customHeight="1" x14ac:dyDescent="0.25">
      <c r="A282" s="506"/>
      <c r="B282" s="554"/>
      <c r="C282" s="486"/>
      <c r="D282" s="486"/>
      <c r="E282" s="39" t="s">
        <v>101</v>
      </c>
      <c r="F282" s="39" t="s">
        <v>102</v>
      </c>
      <c r="G282" s="39" t="s">
        <v>104</v>
      </c>
      <c r="H282" s="39" t="s">
        <v>106</v>
      </c>
      <c r="I282" s="39" t="s">
        <v>107</v>
      </c>
      <c r="J282" s="53" t="s">
        <v>109</v>
      </c>
      <c r="K282" s="39" t="s">
        <v>111</v>
      </c>
      <c r="L282" s="39" t="str">
        <f>IF(AND(L281&gt;=0,L281&lt;=84),"Débil",IF(AND(L281&gt;=85,L281&lt;=95),"Moderado",IF(AND(L281&gt;=96,L281&lt;=100),"Fuerte")))</f>
        <v>Fuerte</v>
      </c>
      <c r="M282" s="39" t="str">
        <f>IF(M281="Siempre","Fuerte",IF(M281="Algunas Veces","Moderado",IF(M281="No se ejecuta","Débil")))</f>
        <v>Fuerte</v>
      </c>
      <c r="N282" s="55" t="s">
        <v>118</v>
      </c>
      <c r="O282" s="65"/>
      <c r="P282" s="478"/>
      <c r="Q282" s="469"/>
      <c r="R282" s="469"/>
    </row>
    <row r="283" spans="1:18" ht="18.75" customHeight="1" x14ac:dyDescent="0.25">
      <c r="A283" s="506"/>
      <c r="B283" s="553" t="e">
        <f>+'MAPA DE RIESGOS SECCIONALES'!#REF!</f>
        <v>#REF!</v>
      </c>
      <c r="C283" s="485"/>
      <c r="D283" s="485"/>
      <c r="E283" s="8"/>
      <c r="F283" s="8"/>
      <c r="G283" s="8"/>
      <c r="H283" s="8"/>
      <c r="I283" s="8"/>
      <c r="J283" s="8"/>
      <c r="K283" s="8"/>
      <c r="L283" s="71"/>
      <c r="M283" s="56"/>
      <c r="N283" s="8"/>
      <c r="O283" s="66"/>
      <c r="P283" s="478"/>
      <c r="Q283" s="469"/>
      <c r="R283" s="469"/>
    </row>
    <row r="284" spans="1:18" x14ac:dyDescent="0.25">
      <c r="A284" s="506"/>
      <c r="B284" s="554"/>
      <c r="C284" s="486"/>
      <c r="D284" s="486"/>
      <c r="E284" s="39"/>
      <c r="F284" s="39"/>
      <c r="G284" s="39"/>
      <c r="H284" s="39"/>
      <c r="I284" s="39"/>
      <c r="J284" s="53"/>
      <c r="K284" s="39"/>
      <c r="L284" s="39"/>
      <c r="M284" s="39"/>
      <c r="N284" s="55"/>
      <c r="O284" s="65"/>
      <c r="P284" s="478"/>
      <c r="Q284" s="469"/>
      <c r="R284" s="469"/>
    </row>
    <row r="285" spans="1:18" ht="18.75" customHeight="1" x14ac:dyDescent="0.25">
      <c r="A285" s="506"/>
      <c r="B285" s="553" t="e">
        <f>+'MAPA DE RIESGOS SECCIONALES'!#REF!</f>
        <v>#REF!</v>
      </c>
      <c r="C285" s="485"/>
      <c r="D285" s="485"/>
      <c r="E285" s="8"/>
      <c r="F285" s="8"/>
      <c r="G285" s="8"/>
      <c r="H285" s="8"/>
      <c r="I285" s="8"/>
      <c r="J285" s="8"/>
      <c r="K285" s="8"/>
      <c r="L285" s="71"/>
      <c r="M285" s="56"/>
      <c r="N285" s="8"/>
      <c r="O285" s="66"/>
      <c r="P285" s="478"/>
      <c r="Q285" s="469"/>
      <c r="R285" s="469"/>
    </row>
    <row r="286" spans="1:18" x14ac:dyDescent="0.25">
      <c r="A286" s="507"/>
      <c r="B286" s="554"/>
      <c r="C286" s="486"/>
      <c r="D286" s="486"/>
      <c r="E286" s="39"/>
      <c r="F286" s="39"/>
      <c r="G286" s="39"/>
      <c r="H286" s="39"/>
      <c r="I286" s="39"/>
      <c r="J286" s="53"/>
      <c r="K286" s="39"/>
      <c r="L286" s="39"/>
      <c r="M286" s="39"/>
      <c r="N286" s="55"/>
      <c r="O286" s="55"/>
      <c r="P286" s="479"/>
      <c r="Q286" s="470"/>
      <c r="R286" s="470"/>
    </row>
    <row r="287" spans="1:18" x14ac:dyDescent="0.25">
      <c r="L287" s="54"/>
      <c r="N287" s="58">
        <f>AVERAGE(N279:N286)</f>
        <v>75</v>
      </c>
      <c r="O287" s="58"/>
      <c r="P287" s="57" t="str">
        <f>IF(AND(N287&gt;=0,N287&lt;=49),"Débil",IF(AND(N287&gt;=50,N287&lt;=87.5),"Moderado",IF(AND(N287&gt;=87.6,N287&lt;=100),"Fuerte")))</f>
        <v>Moderado</v>
      </c>
      <c r="Q287" s="38"/>
      <c r="R287" s="38"/>
    </row>
    <row r="291" spans="1:18" ht="21" customHeight="1" x14ac:dyDescent="0.25">
      <c r="A291" s="41" t="s">
        <v>1</v>
      </c>
      <c r="B291" s="487" t="s">
        <v>72</v>
      </c>
      <c r="C291" s="488"/>
      <c r="D291" s="489"/>
      <c r="E291" s="40">
        <v>15</v>
      </c>
      <c r="F291" s="40">
        <v>15</v>
      </c>
      <c r="G291" s="40">
        <v>15</v>
      </c>
      <c r="H291" s="40">
        <v>15</v>
      </c>
      <c r="I291" s="40">
        <v>15</v>
      </c>
      <c r="J291" s="40">
        <v>15</v>
      </c>
      <c r="K291" s="40">
        <v>10</v>
      </c>
      <c r="L291" s="40">
        <f>SUM(E291:K291)</f>
        <v>100</v>
      </c>
      <c r="M291" s="52"/>
      <c r="N291" s="52" t="s">
        <v>119</v>
      </c>
      <c r="O291" s="73"/>
      <c r="P291" s="490" t="s">
        <v>70</v>
      </c>
      <c r="Q291" s="471" t="s">
        <v>61</v>
      </c>
      <c r="R291" s="472"/>
    </row>
    <row r="292" spans="1:18" ht="43.5" customHeight="1" x14ac:dyDescent="0.25">
      <c r="A292" s="511" t="str">
        <f>+'MAPA DE RIESGOS SECCIONALES'!D13</f>
        <v xml:space="preserve">Posibilidad de pérdida reputacional por queja o reclamo de los grupo de valor debido a la inadecuada prestación de un  servicio misional </v>
      </c>
      <c r="B292" s="36" t="s">
        <v>71</v>
      </c>
      <c r="C292" s="499" t="s">
        <v>2</v>
      </c>
      <c r="D292" s="499" t="s">
        <v>3</v>
      </c>
      <c r="E292" s="493" t="s">
        <v>94</v>
      </c>
      <c r="F292" s="493" t="s">
        <v>95</v>
      </c>
      <c r="G292" s="493" t="s">
        <v>96</v>
      </c>
      <c r="H292" s="493" t="s">
        <v>97</v>
      </c>
      <c r="I292" s="493" t="s">
        <v>98</v>
      </c>
      <c r="J292" s="493" t="s">
        <v>99</v>
      </c>
      <c r="K292" s="493" t="s">
        <v>100</v>
      </c>
      <c r="L292" s="493" t="s">
        <v>121</v>
      </c>
      <c r="M292" s="501" t="s">
        <v>114</v>
      </c>
      <c r="N292" s="501" t="s">
        <v>120</v>
      </c>
      <c r="O292" s="63"/>
      <c r="P292" s="491"/>
      <c r="Q292" s="466" t="s">
        <v>2</v>
      </c>
      <c r="R292" s="466" t="s">
        <v>3</v>
      </c>
    </row>
    <row r="293" spans="1:18" ht="35.25" customHeight="1" x14ac:dyDescent="0.25">
      <c r="A293" s="512"/>
      <c r="B293" s="37" t="s">
        <v>60</v>
      </c>
      <c r="C293" s="500"/>
      <c r="D293" s="500"/>
      <c r="E293" s="493"/>
      <c r="F293" s="493"/>
      <c r="G293" s="493"/>
      <c r="H293" s="493"/>
      <c r="I293" s="493"/>
      <c r="J293" s="493"/>
      <c r="K293" s="493"/>
      <c r="L293" s="493"/>
      <c r="M293" s="502"/>
      <c r="N293" s="502"/>
      <c r="O293" s="70"/>
      <c r="P293" s="492"/>
      <c r="Q293" s="467"/>
      <c r="R293" s="467"/>
    </row>
    <row r="294" spans="1:18" ht="18.75" customHeight="1" x14ac:dyDescent="0.25">
      <c r="A294" s="512"/>
      <c r="B294" s="553" t="str">
        <f>+'MAPA DE RIESGOS SECCIONALES'!M13</f>
        <v xml:space="preserve">El Director Seccional o responsable de la unidad operativa verifica periódicamente la ejecucion del plan mantenimiento, dejando el registro en el módulo de equipos de KAWAK, con el fin de asegurar su correcto funcionamiento. </v>
      </c>
      <c r="C294" s="485"/>
      <c r="D294" s="485" t="s">
        <v>40</v>
      </c>
      <c r="E294" s="8">
        <f>IF(E295="Asignado",E$6,0)</f>
        <v>15</v>
      </c>
      <c r="F294" s="8">
        <f>IF(F295="Adecuado",F$6,0)</f>
        <v>15</v>
      </c>
      <c r="G294" s="8">
        <f>IF(G295="Oportuna",G$6,0)</f>
        <v>15</v>
      </c>
      <c r="H294" s="8">
        <f>IF(H295="Prevenir",H$6,10)</f>
        <v>10</v>
      </c>
      <c r="I294" s="8">
        <f>IF(I295="Confiable",I$6,0)</f>
        <v>15</v>
      </c>
      <c r="J294" s="8">
        <f>IF(J295="Se investigan y resuelven oportunamente",J$6,0)</f>
        <v>15</v>
      </c>
      <c r="K294" s="8">
        <f>IF(K295="Completa",10,IF(K295="Incompleta",5,IF(K295="No existe",0)))</f>
        <v>10</v>
      </c>
      <c r="L294" s="71">
        <f>SUM(E294:K294)</f>
        <v>95</v>
      </c>
      <c r="M294" s="56" t="s">
        <v>115</v>
      </c>
      <c r="N294" s="8">
        <f>IF(N295="Fuerte",100,IF(N295="Moderado",50,IF(N295="Débil",0)))</f>
        <v>50</v>
      </c>
      <c r="O294" s="64"/>
      <c r="P294" s="477">
        <f>IF(P302="Fuerte",2,IF(P302="Moderado",1,IF(P302="Débil",0)))</f>
        <v>1</v>
      </c>
      <c r="Q294" s="468">
        <f>+P294</f>
        <v>1</v>
      </c>
      <c r="R294" s="468">
        <f>IF((D294:D301)="x",P$9,0)</f>
        <v>1</v>
      </c>
    </row>
    <row r="295" spans="1:18" ht="36" x14ac:dyDescent="0.25">
      <c r="A295" s="512"/>
      <c r="B295" s="554"/>
      <c r="C295" s="486"/>
      <c r="D295" s="486"/>
      <c r="E295" s="39" t="s">
        <v>101</v>
      </c>
      <c r="F295" s="39" t="s">
        <v>102</v>
      </c>
      <c r="G295" s="39" t="s">
        <v>104</v>
      </c>
      <c r="H295" s="39" t="s">
        <v>113</v>
      </c>
      <c r="I295" s="39" t="s">
        <v>107</v>
      </c>
      <c r="J295" s="53" t="s">
        <v>109</v>
      </c>
      <c r="K295" s="39" t="s">
        <v>111</v>
      </c>
      <c r="L295" s="39" t="str">
        <f>IF(AND(L294&gt;=0,L294&lt;=84),"Débil",IF(AND(L294&gt;=85,L294&lt;=95),"Moderado",IF(AND(L294&gt;=96,L294&lt;=100),"Fuerte")))</f>
        <v>Moderado</v>
      </c>
      <c r="M295" s="39" t="str">
        <f>IF(M294="Siempre","Fuerte",IF(M294="Algunas Veces","Moderado",IF(M294="No se ejecuta","Débil")))</f>
        <v>Fuerte</v>
      </c>
      <c r="N295" s="55" t="s">
        <v>19</v>
      </c>
      <c r="O295" s="65"/>
      <c r="P295" s="478"/>
      <c r="Q295" s="469"/>
      <c r="R295" s="469"/>
    </row>
    <row r="296" spans="1:18" ht="38.25" customHeight="1" x14ac:dyDescent="0.25">
      <c r="A296" s="512"/>
      <c r="B296" s="553" t="str">
        <f>+'MAPA DE RIESGOS SECCIONALES'!M14</f>
        <v>El servidor público asignado en la seccional o unidad operativa verifica el estado de la ambulancia aplicando la lista de chequeo de estandarización y criterios según la Resolución 2003 de  2014 del Ministerio de Salud y Protección Social, para asegurar su alistamiento y disponibilidad permanente, dejando el registro en el informe bimensual que se envía al Grupo de Prevención.</v>
      </c>
      <c r="C296" s="485" t="s">
        <v>40</v>
      </c>
      <c r="D296" s="485"/>
      <c r="E296" s="8">
        <f>IF(E297="Asignado",E$6,0)</f>
        <v>15</v>
      </c>
      <c r="F296" s="8">
        <f>IF(F297="Adecuado",F$6,0)</f>
        <v>15</v>
      </c>
      <c r="G296" s="8">
        <f>IF(G297="Oportuna",G$6,0)</f>
        <v>15</v>
      </c>
      <c r="H296" s="8">
        <f>IF(H297="Prevenir",H$6,10)</f>
        <v>15</v>
      </c>
      <c r="I296" s="8">
        <f>IF(I297="Confiable",I$6,0)</f>
        <v>15</v>
      </c>
      <c r="J296" s="8">
        <f>IF(J297="Se investigan y resuelven oportunamente",J$6,0)</f>
        <v>15</v>
      </c>
      <c r="K296" s="8">
        <f>IF(K297="Completa",10,IF(K297="Incompleta",5,IF(K297="No existe",0)))</f>
        <v>10</v>
      </c>
      <c r="L296" s="71">
        <f>SUM(E296:K296)</f>
        <v>100</v>
      </c>
      <c r="M296" s="56" t="s">
        <v>115</v>
      </c>
      <c r="N296" s="8">
        <f>IF(N297="Fuerte",100,IF(N297="Moderado",50,IF(N297="Débil",0)))</f>
        <v>100</v>
      </c>
      <c r="O296" s="66"/>
      <c r="P296" s="478"/>
      <c r="Q296" s="469"/>
      <c r="R296" s="469"/>
    </row>
    <row r="297" spans="1:18" ht="48" customHeight="1" x14ac:dyDescent="0.25">
      <c r="A297" s="512"/>
      <c r="B297" s="554"/>
      <c r="C297" s="486"/>
      <c r="D297" s="486"/>
      <c r="E297" s="39" t="s">
        <v>101</v>
      </c>
      <c r="F297" s="39" t="s">
        <v>102</v>
      </c>
      <c r="G297" s="39" t="s">
        <v>104</v>
      </c>
      <c r="H297" s="39" t="s">
        <v>106</v>
      </c>
      <c r="I297" s="39" t="s">
        <v>107</v>
      </c>
      <c r="J297" s="53" t="s">
        <v>109</v>
      </c>
      <c r="K297" s="39" t="s">
        <v>111</v>
      </c>
      <c r="L297" s="39" t="str">
        <f>IF(AND(L296&gt;=0,L296&lt;=84),"Débil",IF(AND(L296&gt;=85,L296&lt;=95),"Moderado",IF(AND(L296&gt;=96,L296&lt;=100),"Fuerte")))</f>
        <v>Fuerte</v>
      </c>
      <c r="M297" s="39" t="str">
        <f>IF(M296="Siempre","Fuerte",IF(M296="Algunas Veces","Moderado",IF(M296="No se ejecuta","Débil")))</f>
        <v>Fuerte</v>
      </c>
      <c r="N297" s="55" t="s">
        <v>118</v>
      </c>
      <c r="O297" s="65"/>
      <c r="P297" s="478"/>
      <c r="Q297" s="469"/>
      <c r="R297" s="469"/>
    </row>
    <row r="298" spans="1:18" ht="18.75" customHeight="1" x14ac:dyDescent="0.25">
      <c r="A298" s="512"/>
      <c r="B298" s="553" t="str">
        <f>+'MAPA DE RIESGOS SECCIONALES'!M15</f>
        <v>El conductor asignado realiza una inspección a los vehiculos a traves del formato de inspección pre operacional correspondiente, donde sus condiciones mecánicas y de seguridad para determinar las óptimas condiciones de funcionamiento. En caso de encontrar fallas en el vehículo no debe movilizarlo y registrar las novedades y gestionar su oportuna corrección.</v>
      </c>
      <c r="C298" s="485" t="s">
        <v>40</v>
      </c>
      <c r="D298" s="485"/>
      <c r="E298" s="8">
        <f>IF(E299="Asignado",E$6,0)</f>
        <v>15</v>
      </c>
      <c r="F298" s="8">
        <f>IF(F299="Adecuado",F$6,0)</f>
        <v>15</v>
      </c>
      <c r="G298" s="8">
        <f>IF(G299="Oportuna",G$6,0)</f>
        <v>15</v>
      </c>
      <c r="H298" s="8">
        <f>IF(H299="Prevenir",H$6,10)</f>
        <v>15</v>
      </c>
      <c r="I298" s="8">
        <f>IF(I299="Confiable",I$6,0)</f>
        <v>15</v>
      </c>
      <c r="J298" s="8">
        <f>IF(J299="Se investigan y resuelven oportunamente",J$6,0)</f>
        <v>15</v>
      </c>
      <c r="K298" s="8">
        <f>IF(K299="Completa",10,IF(K299="Incompleta",5,IF(K299="No existe",0)))</f>
        <v>10</v>
      </c>
      <c r="L298" s="71">
        <f>SUM(E298:K298)</f>
        <v>100</v>
      </c>
      <c r="M298" s="56" t="s">
        <v>115</v>
      </c>
      <c r="N298" s="8">
        <f>IF(N299="Fuerte",100,IF(N299="Moderado",50,IF(N299="Débil",0)))</f>
        <v>100</v>
      </c>
      <c r="O298" s="66"/>
      <c r="P298" s="478"/>
      <c r="Q298" s="469"/>
      <c r="R298" s="469"/>
    </row>
    <row r="299" spans="1:18" ht="36" x14ac:dyDescent="0.25">
      <c r="A299" s="512"/>
      <c r="B299" s="554"/>
      <c r="C299" s="486"/>
      <c r="D299" s="486"/>
      <c r="E299" s="39" t="s">
        <v>101</v>
      </c>
      <c r="F299" s="39" t="s">
        <v>102</v>
      </c>
      <c r="G299" s="39" t="s">
        <v>104</v>
      </c>
      <c r="H299" s="39" t="s">
        <v>106</v>
      </c>
      <c r="I299" s="39" t="s">
        <v>107</v>
      </c>
      <c r="J299" s="53" t="s">
        <v>109</v>
      </c>
      <c r="K299" s="39" t="s">
        <v>111</v>
      </c>
      <c r="L299" s="39" t="str">
        <f>IF(AND(L298&gt;=0,L298&lt;=84),"Débil",IF(AND(L298&gt;=85,L298&lt;=95),"Moderado",IF(AND(L298&gt;=96,L298&lt;=100),"Fuerte")))</f>
        <v>Fuerte</v>
      </c>
      <c r="M299" s="39" t="str">
        <f>IF(M298="Siempre","Fuerte",IF(M298="Algunas Veces","Moderado",IF(M298="No se ejecuta","Débil")))</f>
        <v>Fuerte</v>
      </c>
      <c r="N299" s="55" t="s">
        <v>118</v>
      </c>
      <c r="O299" s="65"/>
      <c r="P299" s="478"/>
      <c r="Q299" s="469"/>
      <c r="R299" s="469"/>
    </row>
    <row r="300" spans="1:18" ht="18.75" customHeight="1" x14ac:dyDescent="0.25">
      <c r="A300" s="512"/>
      <c r="B300" s="553"/>
      <c r="C300" s="485"/>
      <c r="D300" s="485"/>
      <c r="E300" s="8"/>
      <c r="F300" s="8"/>
      <c r="G300" s="8"/>
      <c r="H300" s="8"/>
      <c r="I300" s="8"/>
      <c r="J300" s="8"/>
      <c r="K300" s="8"/>
      <c r="L300" s="71"/>
      <c r="M300" s="56"/>
      <c r="N300" s="8"/>
      <c r="O300" s="66"/>
      <c r="P300" s="478"/>
      <c r="Q300" s="469"/>
      <c r="R300" s="469"/>
    </row>
    <row r="301" spans="1:18" x14ac:dyDescent="0.25">
      <c r="A301" s="513"/>
      <c r="B301" s="554"/>
      <c r="C301" s="486"/>
      <c r="D301" s="486"/>
      <c r="E301" s="39"/>
      <c r="F301" s="39"/>
      <c r="G301" s="39"/>
      <c r="H301" s="39"/>
      <c r="I301" s="39"/>
      <c r="J301" s="53"/>
      <c r="K301" s="39"/>
      <c r="L301" s="39"/>
      <c r="M301" s="39"/>
      <c r="N301" s="55"/>
      <c r="O301" s="55"/>
      <c r="P301" s="479"/>
      <c r="Q301" s="470"/>
      <c r="R301" s="470"/>
    </row>
    <row r="302" spans="1:18" x14ac:dyDescent="0.25">
      <c r="L302" s="54"/>
      <c r="N302" s="58">
        <f>AVERAGE(N294:N301)</f>
        <v>83.333333333333329</v>
      </c>
      <c r="O302" s="58"/>
      <c r="P302" s="57" t="str">
        <f>IF(AND(N302&gt;=0,N302&lt;=49),"Débil",IF(AND(N302&gt;=50,N302&lt;=87.5),"Moderado",IF(AND(N302&gt;=87.6,N302&lt;=100),"Fuerte")))</f>
        <v>Moderado</v>
      </c>
      <c r="Q302" s="38"/>
      <c r="R302" s="38"/>
    </row>
    <row r="306" spans="1:18" ht="21" customHeight="1" x14ac:dyDescent="0.25">
      <c r="A306" s="41" t="s">
        <v>1</v>
      </c>
      <c r="B306" s="487" t="s">
        <v>72</v>
      </c>
      <c r="C306" s="488"/>
      <c r="D306" s="489"/>
      <c r="E306" s="40">
        <v>15</v>
      </c>
      <c r="F306" s="40">
        <v>15</v>
      </c>
      <c r="G306" s="40">
        <v>15</v>
      </c>
      <c r="H306" s="40">
        <v>15</v>
      </c>
      <c r="I306" s="40">
        <v>15</v>
      </c>
      <c r="J306" s="40">
        <v>15</v>
      </c>
      <c r="K306" s="40">
        <v>10</v>
      </c>
      <c r="L306" s="40">
        <f>SUM(E306:K306)</f>
        <v>100</v>
      </c>
      <c r="M306" s="52"/>
      <c r="N306" s="52" t="s">
        <v>119</v>
      </c>
      <c r="O306" s="73"/>
      <c r="P306" s="490" t="s">
        <v>70</v>
      </c>
      <c r="Q306" s="471" t="s">
        <v>61</v>
      </c>
      <c r="R306" s="472"/>
    </row>
    <row r="307" spans="1:18" ht="43.5" customHeight="1" x14ac:dyDescent="0.25">
      <c r="A307" s="511" t="e">
        <f>+'MAPA DE RIESGOS SECCIONALES'!#REF!</f>
        <v>#REF!</v>
      </c>
      <c r="B307" s="36" t="s">
        <v>71</v>
      </c>
      <c r="C307" s="499" t="s">
        <v>2</v>
      </c>
      <c r="D307" s="499" t="s">
        <v>3</v>
      </c>
      <c r="E307" s="493" t="s">
        <v>94</v>
      </c>
      <c r="F307" s="493" t="s">
        <v>95</v>
      </c>
      <c r="G307" s="493" t="s">
        <v>96</v>
      </c>
      <c r="H307" s="493" t="s">
        <v>97</v>
      </c>
      <c r="I307" s="493" t="s">
        <v>98</v>
      </c>
      <c r="J307" s="493" t="s">
        <v>99</v>
      </c>
      <c r="K307" s="493" t="s">
        <v>100</v>
      </c>
      <c r="L307" s="493" t="s">
        <v>121</v>
      </c>
      <c r="M307" s="501" t="s">
        <v>114</v>
      </c>
      <c r="N307" s="501" t="s">
        <v>120</v>
      </c>
      <c r="O307" s="63"/>
      <c r="P307" s="491"/>
      <c r="Q307" s="466" t="s">
        <v>2</v>
      </c>
      <c r="R307" s="466" t="s">
        <v>3</v>
      </c>
    </row>
    <row r="308" spans="1:18" ht="35.25" customHeight="1" x14ac:dyDescent="0.25">
      <c r="A308" s="512"/>
      <c r="B308" s="37" t="s">
        <v>60</v>
      </c>
      <c r="C308" s="500"/>
      <c r="D308" s="500"/>
      <c r="E308" s="493"/>
      <c r="F308" s="493"/>
      <c r="G308" s="493"/>
      <c r="H308" s="493"/>
      <c r="I308" s="493"/>
      <c r="J308" s="493"/>
      <c r="K308" s="493"/>
      <c r="L308" s="493"/>
      <c r="M308" s="502"/>
      <c r="N308" s="502"/>
      <c r="O308" s="70"/>
      <c r="P308" s="492"/>
      <c r="Q308" s="467"/>
      <c r="R308" s="467"/>
    </row>
    <row r="309" spans="1:18" ht="18.75" customHeight="1" x14ac:dyDescent="0.25">
      <c r="A309" s="512"/>
      <c r="B309" s="553" t="e">
        <f>+'MAPA DE RIESGOS SECCIONALES'!#REF!</f>
        <v>#REF!</v>
      </c>
      <c r="C309" s="485" t="s">
        <v>40</v>
      </c>
      <c r="D309" s="485" t="s">
        <v>40</v>
      </c>
      <c r="E309" s="8">
        <f>IF(E310="Asignado",E$6,0)</f>
        <v>15</v>
      </c>
      <c r="F309" s="8">
        <f>IF(F310="Adecuado",F$6,0)</f>
        <v>15</v>
      </c>
      <c r="G309" s="8">
        <f>IF(G310="Oportuna",G$6,0)</f>
        <v>15</v>
      </c>
      <c r="H309" s="8">
        <f>IF(H310="Prevenir",H$6,10)</f>
        <v>10</v>
      </c>
      <c r="I309" s="8">
        <f>IF(I310="Confiable",I$6,0)</f>
        <v>15</v>
      </c>
      <c r="J309" s="8">
        <f>IF(J310="Se investigan y resuelven oportunamente",J$6,0)</f>
        <v>15</v>
      </c>
      <c r="K309" s="8">
        <f>IF(K310="Completa",10,IF(K310="Incompleta",5,IF(K310="No existe",0)))</f>
        <v>10</v>
      </c>
      <c r="L309" s="71">
        <f>SUM(E309:K309)</f>
        <v>95</v>
      </c>
      <c r="M309" s="56" t="s">
        <v>115</v>
      </c>
      <c r="N309" s="8">
        <f>IF(N310="Fuerte",100,IF(N310="Moderado",50,IF(N310="Débil",0)))</f>
        <v>100</v>
      </c>
      <c r="O309" s="64"/>
      <c r="P309" s="477">
        <f>IF(P317="Fuerte",2,IF(P317="Moderado",1,IF(P317="Débil",0)))</f>
        <v>2</v>
      </c>
      <c r="Q309" s="468">
        <f>+P309</f>
        <v>2</v>
      </c>
      <c r="R309" s="468">
        <f>IF((D309:D316)="x",P$9,0)</f>
        <v>1</v>
      </c>
    </row>
    <row r="310" spans="1:18" ht="36" x14ac:dyDescent="0.25">
      <c r="A310" s="512"/>
      <c r="B310" s="554"/>
      <c r="C310" s="486"/>
      <c r="D310" s="486"/>
      <c r="E310" s="39" t="s">
        <v>101</v>
      </c>
      <c r="F310" s="39" t="s">
        <v>102</v>
      </c>
      <c r="G310" s="39" t="s">
        <v>104</v>
      </c>
      <c r="H310" s="39" t="s">
        <v>113</v>
      </c>
      <c r="I310" s="39" t="s">
        <v>107</v>
      </c>
      <c r="J310" s="53" t="s">
        <v>109</v>
      </c>
      <c r="K310" s="39" t="s">
        <v>111</v>
      </c>
      <c r="L310" s="39" t="str">
        <f>IF(AND(L309&gt;=0,L309&lt;=84),"Débil",IF(AND(L309&gt;=85,L309&lt;=95),"Moderado",IF(AND(L309&gt;=96,L309&lt;=100),"Fuerte")))</f>
        <v>Moderado</v>
      </c>
      <c r="M310" s="39" t="str">
        <f>IF(M309="Siempre","Fuerte",IF(M309="Algunas Veces","Moderado",IF(M309="No se ejecuta","Débil")))</f>
        <v>Fuerte</v>
      </c>
      <c r="N310" s="55" t="s">
        <v>118</v>
      </c>
      <c r="O310" s="65"/>
      <c r="P310" s="478"/>
      <c r="Q310" s="469"/>
      <c r="R310" s="469"/>
    </row>
    <row r="311" spans="1:18" ht="18.75" customHeight="1" x14ac:dyDescent="0.25">
      <c r="A311" s="512"/>
      <c r="B311" s="553" t="e">
        <f>+'MAPA DE RIESGOS SECCIONALES'!#REF!</f>
        <v>#REF!</v>
      </c>
      <c r="C311" s="485" t="s">
        <v>40</v>
      </c>
      <c r="D311" s="485" t="s">
        <v>40</v>
      </c>
      <c r="E311" s="8">
        <f>IF(E312="Asignado",E$6,0)</f>
        <v>15</v>
      </c>
      <c r="F311" s="8">
        <f>IF(F312="Adecuado",F$6,0)</f>
        <v>15</v>
      </c>
      <c r="G311" s="8">
        <f>IF(G312="Oportuna",G$6,0)</f>
        <v>15</v>
      </c>
      <c r="H311" s="8">
        <f>IF(H312="Prevenir",H$6,10)</f>
        <v>15</v>
      </c>
      <c r="I311" s="8">
        <f>IF(I312="Confiable",I$6,0)</f>
        <v>15</v>
      </c>
      <c r="J311" s="8">
        <f>IF(J312="Se investigan y resuelven oportunamente",J$6,0)</f>
        <v>15</v>
      </c>
      <c r="K311" s="8">
        <f>IF(K312="Completa",10,IF(K312="Incompleta",5,IF(K312="No existe",0)))</f>
        <v>10</v>
      </c>
      <c r="L311" s="71">
        <f>SUM(E311:K311)</f>
        <v>100</v>
      </c>
      <c r="M311" s="56" t="s">
        <v>115</v>
      </c>
      <c r="N311" s="8">
        <f>IF(N312="Fuerte",100,IF(N312="Moderado",50,IF(N312="Débil",0)))</f>
        <v>100</v>
      </c>
      <c r="O311" s="66"/>
      <c r="P311" s="478"/>
      <c r="Q311" s="469"/>
      <c r="R311" s="469"/>
    </row>
    <row r="312" spans="1:18" ht="36" x14ac:dyDescent="0.25">
      <c r="A312" s="512"/>
      <c r="B312" s="554"/>
      <c r="C312" s="486"/>
      <c r="D312" s="486"/>
      <c r="E312" s="39" t="s">
        <v>101</v>
      </c>
      <c r="F312" s="39" t="s">
        <v>102</v>
      </c>
      <c r="G312" s="39" t="s">
        <v>104</v>
      </c>
      <c r="H312" s="39" t="s">
        <v>106</v>
      </c>
      <c r="I312" s="39" t="s">
        <v>107</v>
      </c>
      <c r="J312" s="53" t="s">
        <v>109</v>
      </c>
      <c r="K312" s="39" t="s">
        <v>111</v>
      </c>
      <c r="L312" s="39" t="str">
        <f>IF(AND(L311&gt;=0,L311&lt;=84),"Débil",IF(AND(L311&gt;=85,L311&lt;=95),"Moderado",IF(AND(L311&gt;=96,L311&lt;=100),"Fuerte")))</f>
        <v>Fuerte</v>
      </c>
      <c r="M312" s="39" t="str">
        <f>IF(M311="Siempre","Fuerte",IF(M311="Algunas Veces","Moderado",IF(M311="No se ejecuta","Débil")))</f>
        <v>Fuerte</v>
      </c>
      <c r="N312" s="55" t="s">
        <v>118</v>
      </c>
      <c r="O312" s="65"/>
      <c r="P312" s="478"/>
      <c r="Q312" s="469"/>
      <c r="R312" s="469"/>
    </row>
    <row r="313" spans="1:18" ht="18.75" customHeight="1" x14ac:dyDescent="0.25">
      <c r="A313" s="512"/>
      <c r="B313" s="553" t="e">
        <f>+'MAPA DE RIESGOS SECCIONALES'!#REF!</f>
        <v>#REF!</v>
      </c>
      <c r="C313" s="485" t="s">
        <v>40</v>
      </c>
      <c r="D313" s="485"/>
      <c r="E313" s="8">
        <f>IF(E314="Asignado",E$6,0)</f>
        <v>15</v>
      </c>
      <c r="F313" s="8">
        <f>IF(F314="Adecuado",F$6,0)</f>
        <v>15</v>
      </c>
      <c r="G313" s="8">
        <f>IF(G314="Oportuna",G$6,0)</f>
        <v>15</v>
      </c>
      <c r="H313" s="8">
        <f>IF(H314="Prevenir",H$6,10)</f>
        <v>10</v>
      </c>
      <c r="I313" s="8">
        <f>IF(I314="Confiable",I$6,0)</f>
        <v>15</v>
      </c>
      <c r="J313" s="8">
        <f>IF(J314="Se investigan y resuelven oportunamente",J$6,0)</f>
        <v>15</v>
      </c>
      <c r="K313" s="8">
        <f>IF(K314="Completa",10,IF(K314="Incompleta",5,IF(K314="No existe",0)))</f>
        <v>10</v>
      </c>
      <c r="L313" s="71">
        <f>SUM(E313:K313)</f>
        <v>95</v>
      </c>
      <c r="M313" s="56" t="s">
        <v>115</v>
      </c>
      <c r="N313" s="8">
        <f>IF(N314="Fuerte",100,IF(N314="Moderado",50,IF(N314="Débil",0)))</f>
        <v>100</v>
      </c>
      <c r="O313" s="66"/>
      <c r="P313" s="478"/>
      <c r="Q313" s="469"/>
      <c r="R313" s="469"/>
    </row>
    <row r="314" spans="1:18" ht="36" x14ac:dyDescent="0.25">
      <c r="A314" s="512"/>
      <c r="B314" s="554"/>
      <c r="C314" s="486"/>
      <c r="D314" s="486"/>
      <c r="E314" s="39" t="s">
        <v>101</v>
      </c>
      <c r="F314" s="39" t="s">
        <v>102</v>
      </c>
      <c r="G314" s="39" t="s">
        <v>104</v>
      </c>
      <c r="H314" s="39" t="s">
        <v>113</v>
      </c>
      <c r="I314" s="39" t="s">
        <v>107</v>
      </c>
      <c r="J314" s="53" t="s">
        <v>109</v>
      </c>
      <c r="K314" s="39" t="s">
        <v>111</v>
      </c>
      <c r="L314" s="39" t="str">
        <f>IF(AND(L313&gt;=0,L313&lt;=84),"Débil",IF(AND(L313&gt;=85,L313&lt;=95),"Moderado",IF(AND(L313&gt;=96,L313&lt;=100),"Fuerte")))</f>
        <v>Moderado</v>
      </c>
      <c r="M314" s="39" t="str">
        <f>IF(M313="Siempre","Fuerte",IF(M313="Algunas Veces","Moderado",IF(M313="No se ejecuta","Débil")))</f>
        <v>Fuerte</v>
      </c>
      <c r="N314" s="55" t="s">
        <v>118</v>
      </c>
      <c r="O314" s="65"/>
      <c r="P314" s="478"/>
      <c r="Q314" s="469"/>
      <c r="R314" s="469"/>
    </row>
    <row r="315" spans="1:18" ht="18.75" customHeight="1" x14ac:dyDescent="0.25">
      <c r="A315" s="512"/>
      <c r="B315" s="553" t="s">
        <v>40</v>
      </c>
      <c r="C315" s="485" t="s">
        <v>40</v>
      </c>
      <c r="D315" s="485"/>
      <c r="E315" s="8"/>
      <c r="F315" s="8"/>
      <c r="G315" s="8"/>
      <c r="H315" s="8"/>
      <c r="I315" s="8"/>
      <c r="J315" s="8"/>
      <c r="K315" s="8"/>
      <c r="L315" s="71"/>
      <c r="M315" s="56"/>
      <c r="N315" s="8"/>
      <c r="O315" s="66"/>
      <c r="P315" s="478"/>
      <c r="Q315" s="469"/>
      <c r="R315" s="469"/>
    </row>
    <row r="316" spans="1:18" x14ac:dyDescent="0.25">
      <c r="A316" s="513"/>
      <c r="B316" s="554"/>
      <c r="C316" s="486"/>
      <c r="D316" s="486"/>
      <c r="E316" s="39"/>
      <c r="F316" s="39"/>
      <c r="G316" s="39"/>
      <c r="H316" s="39"/>
      <c r="I316" s="39"/>
      <c r="J316" s="53"/>
      <c r="K316" s="39"/>
      <c r="L316" s="39"/>
      <c r="M316" s="39"/>
      <c r="N316" s="55"/>
      <c r="O316" s="55"/>
      <c r="P316" s="479"/>
      <c r="Q316" s="470"/>
      <c r="R316" s="470"/>
    </row>
    <row r="317" spans="1:18" x14ac:dyDescent="0.25">
      <c r="L317" s="54"/>
      <c r="N317" s="58">
        <f>AVERAGE(N309:N316)</f>
        <v>100</v>
      </c>
      <c r="O317" s="58"/>
      <c r="P317" s="57" t="str">
        <f>IF(AND(N317&gt;=0,N317&lt;=49),"Débil",IF(AND(N317&gt;=50,N317&lt;=87.5),"Moderado",IF(AND(N317&gt;=87.6,N317&lt;=100),"Fuerte")))</f>
        <v>Fuerte</v>
      </c>
      <c r="Q317" s="38"/>
      <c r="R317" s="38"/>
    </row>
    <row r="320" spans="1:18" hidden="1" x14ac:dyDescent="0.25"/>
    <row r="321" spans="1:18" ht="21" hidden="1" customHeight="1" x14ac:dyDescent="0.25">
      <c r="A321" s="41" t="s">
        <v>1</v>
      </c>
      <c r="B321" s="487" t="s">
        <v>72</v>
      </c>
      <c r="C321" s="488"/>
      <c r="D321" s="489"/>
      <c r="E321" s="40">
        <v>15</v>
      </c>
      <c r="F321" s="40">
        <v>5</v>
      </c>
      <c r="G321" s="40">
        <v>15</v>
      </c>
      <c r="H321" s="40">
        <v>10</v>
      </c>
      <c r="I321" s="40">
        <v>15</v>
      </c>
      <c r="J321" s="40">
        <v>10</v>
      </c>
      <c r="K321" s="40">
        <v>30</v>
      </c>
      <c r="L321" s="40">
        <f>SUM(E321:K321)</f>
        <v>100</v>
      </c>
      <c r="M321" s="40"/>
      <c r="N321" s="40"/>
      <c r="O321" s="67"/>
      <c r="P321" s="490" t="s">
        <v>70</v>
      </c>
      <c r="Q321" s="471" t="s">
        <v>61</v>
      </c>
      <c r="R321" s="472"/>
    </row>
    <row r="322" spans="1:18" ht="43.5" hidden="1" customHeight="1" x14ac:dyDescent="0.25">
      <c r="A322" s="528" t="e">
        <f>+'MAPA DE RIESGOS SECCIONALES'!#REF!</f>
        <v>#REF!</v>
      </c>
      <c r="B322" s="36" t="s">
        <v>71</v>
      </c>
      <c r="C322" s="499" t="s">
        <v>2</v>
      </c>
      <c r="D322" s="499" t="s">
        <v>3</v>
      </c>
      <c r="E322" s="493" t="s">
        <v>41</v>
      </c>
      <c r="F322" s="493" t="s">
        <v>42</v>
      </c>
      <c r="G322" s="493" t="s">
        <v>43</v>
      </c>
      <c r="H322" s="493" t="s">
        <v>44</v>
      </c>
      <c r="I322" s="493" t="s">
        <v>45</v>
      </c>
      <c r="J322" s="493" t="s">
        <v>46</v>
      </c>
      <c r="K322" s="493" t="s">
        <v>47</v>
      </c>
      <c r="L322" s="493" t="s">
        <v>69</v>
      </c>
      <c r="M322" s="69"/>
      <c r="N322" s="69"/>
      <c r="O322" s="63"/>
      <c r="P322" s="491"/>
      <c r="Q322" s="466" t="s">
        <v>2</v>
      </c>
      <c r="R322" s="466" t="s">
        <v>3</v>
      </c>
    </row>
    <row r="323" spans="1:18" ht="35.25" hidden="1" customHeight="1" x14ac:dyDescent="0.25">
      <c r="A323" s="529"/>
      <c r="B323" s="37" t="s">
        <v>60</v>
      </c>
      <c r="C323" s="500"/>
      <c r="D323" s="500"/>
      <c r="E323" s="493"/>
      <c r="F323" s="493"/>
      <c r="G323" s="493"/>
      <c r="H323" s="493"/>
      <c r="I323" s="493"/>
      <c r="J323" s="493"/>
      <c r="K323" s="493"/>
      <c r="L323" s="493"/>
      <c r="M323" s="69"/>
      <c r="N323" s="69"/>
      <c r="O323" s="70"/>
      <c r="P323" s="492"/>
      <c r="Q323" s="467"/>
      <c r="R323" s="467"/>
    </row>
    <row r="324" spans="1:18" ht="18.75" hidden="1" customHeight="1" x14ac:dyDescent="0.25">
      <c r="A324" s="529"/>
      <c r="B324" s="553" t="e">
        <f>+'MAPA DE RIESGOS SECCIONALES'!#REF!</f>
        <v>#REF!</v>
      </c>
      <c r="C324" s="485" t="s">
        <v>40</v>
      </c>
      <c r="D324" s="485"/>
      <c r="E324" s="8">
        <f t="shared" ref="E324:K324" si="4">IF(E325="x",E321,0)</f>
        <v>15</v>
      </c>
      <c r="F324" s="8">
        <f t="shared" si="4"/>
        <v>5</v>
      </c>
      <c r="G324" s="8">
        <f t="shared" si="4"/>
        <v>0</v>
      </c>
      <c r="H324" s="8">
        <f t="shared" si="4"/>
        <v>10</v>
      </c>
      <c r="I324" s="8">
        <f t="shared" si="4"/>
        <v>15</v>
      </c>
      <c r="J324" s="8">
        <f t="shared" si="4"/>
        <v>10</v>
      </c>
      <c r="K324" s="8">
        <f t="shared" si="4"/>
        <v>30</v>
      </c>
      <c r="L324" s="533">
        <f>SUM(E324:K324)</f>
        <v>85</v>
      </c>
      <c r="M324" s="71"/>
      <c r="N324" s="71"/>
      <c r="O324" s="71"/>
      <c r="P324" s="490">
        <f>IF(AND(L324&gt;=0,L324&lt;=50),0,IF(AND(L324&gt;=51,L324&lt;=75),1,IF(AND(L324&gt;=76,L324&lt;=100),2)))</f>
        <v>2</v>
      </c>
      <c r="Q324" s="468">
        <f>IF(C324="x",P324,0)</f>
        <v>2</v>
      </c>
      <c r="R324" s="468">
        <f>IF(D324="x",P324,0)</f>
        <v>0</v>
      </c>
    </row>
    <row r="325" spans="1:18" ht="67.5" hidden="1" customHeight="1" x14ac:dyDescent="0.25">
      <c r="A325" s="529"/>
      <c r="B325" s="554"/>
      <c r="C325" s="486"/>
      <c r="D325" s="486"/>
      <c r="E325" s="39" t="s">
        <v>68</v>
      </c>
      <c r="F325" s="39" t="s">
        <v>68</v>
      </c>
      <c r="G325" s="39"/>
      <c r="H325" s="39" t="s">
        <v>68</v>
      </c>
      <c r="I325" s="39" t="s">
        <v>68</v>
      </c>
      <c r="J325" s="39" t="s">
        <v>68</v>
      </c>
      <c r="K325" s="39" t="s">
        <v>68</v>
      </c>
      <c r="L325" s="534"/>
      <c r="M325" s="72"/>
      <c r="N325" s="72"/>
      <c r="O325" s="72"/>
      <c r="P325" s="492"/>
      <c r="Q325" s="470"/>
      <c r="R325" s="470"/>
    </row>
    <row r="326" spans="1:18" ht="18.75" hidden="1" customHeight="1" x14ac:dyDescent="0.25">
      <c r="A326" s="529"/>
      <c r="B326" s="553" t="e">
        <f>+'MAPA DE RIESGOS SECCIONALES'!#REF!</f>
        <v>#REF!</v>
      </c>
      <c r="C326" s="485"/>
      <c r="D326" s="485" t="s">
        <v>40</v>
      </c>
      <c r="E326" s="8">
        <f t="shared" ref="E326:K326" si="5">IF(E327="x",E321,0)</f>
        <v>15</v>
      </c>
      <c r="F326" s="8">
        <f t="shared" si="5"/>
        <v>5</v>
      </c>
      <c r="G326" s="8">
        <f t="shared" si="5"/>
        <v>0</v>
      </c>
      <c r="H326" s="8">
        <f t="shared" si="5"/>
        <v>10</v>
      </c>
      <c r="I326" s="8">
        <f t="shared" si="5"/>
        <v>15</v>
      </c>
      <c r="J326" s="8">
        <f t="shared" si="5"/>
        <v>10</v>
      </c>
      <c r="K326" s="8">
        <f t="shared" si="5"/>
        <v>30</v>
      </c>
      <c r="L326" s="533">
        <f>SUM(E326:K326)</f>
        <v>85</v>
      </c>
      <c r="M326" s="71"/>
      <c r="N326" s="71"/>
      <c r="O326" s="71"/>
      <c r="P326" s="490">
        <f>IF(AND(L326&gt;=0,L326&lt;=50),0,IF(AND(L326&gt;=51,L326&lt;=75),1,IF(AND(L326&gt;=76,L326&lt;=100),2)))</f>
        <v>2</v>
      </c>
      <c r="Q326" s="468">
        <f>IF(C326="x",P326,0)</f>
        <v>0</v>
      </c>
      <c r="R326" s="468">
        <f>IF(D326="x",P326,0)</f>
        <v>2</v>
      </c>
    </row>
    <row r="327" spans="1:18" ht="15" hidden="1" customHeight="1" x14ac:dyDescent="0.25">
      <c r="A327" s="529"/>
      <c r="B327" s="554"/>
      <c r="C327" s="486"/>
      <c r="D327" s="486"/>
      <c r="E327" s="39" t="s">
        <v>68</v>
      </c>
      <c r="F327" s="39" t="s">
        <v>68</v>
      </c>
      <c r="G327" s="39"/>
      <c r="H327" s="39" t="s">
        <v>68</v>
      </c>
      <c r="I327" s="39" t="s">
        <v>68</v>
      </c>
      <c r="J327" s="39" t="s">
        <v>68</v>
      </c>
      <c r="K327" s="39" t="s">
        <v>68</v>
      </c>
      <c r="L327" s="534"/>
      <c r="M327" s="72"/>
      <c r="N327" s="72"/>
      <c r="O327" s="72"/>
      <c r="P327" s="492"/>
      <c r="Q327" s="470"/>
      <c r="R327" s="470"/>
    </row>
    <row r="328" spans="1:18" ht="18.75" hidden="1" customHeight="1" x14ac:dyDescent="0.25">
      <c r="A328" s="529"/>
      <c r="B328" s="553" t="e">
        <f>+'MAPA DE RIESGOS SECCIONALES'!#REF!</f>
        <v>#REF!</v>
      </c>
      <c r="C328" s="485" t="s">
        <v>40</v>
      </c>
      <c r="D328" s="485"/>
      <c r="E328" s="8">
        <f t="shared" ref="E328:K328" si="6">IF(E329="x",E321,0)</f>
        <v>15</v>
      </c>
      <c r="F328" s="8">
        <f t="shared" si="6"/>
        <v>5</v>
      </c>
      <c r="G328" s="8">
        <f t="shared" si="6"/>
        <v>0</v>
      </c>
      <c r="H328" s="8">
        <f t="shared" si="6"/>
        <v>10</v>
      </c>
      <c r="I328" s="8">
        <f t="shared" si="6"/>
        <v>15</v>
      </c>
      <c r="J328" s="8">
        <f t="shared" si="6"/>
        <v>10</v>
      </c>
      <c r="K328" s="8">
        <f t="shared" si="6"/>
        <v>30</v>
      </c>
      <c r="L328" s="533">
        <f>SUM(E328:K328)</f>
        <v>85</v>
      </c>
      <c r="M328" s="71"/>
      <c r="N328" s="71"/>
      <c r="O328" s="71"/>
      <c r="P328" s="490">
        <f>IF(AND(L328&gt;=0,L328&lt;=50),0,IF(AND(L328&gt;=51,L328&lt;=75),1,IF(AND(L328&gt;=76,L328&lt;=100),2)))</f>
        <v>2</v>
      </c>
      <c r="Q328" s="468">
        <f>IF(C328="x",P328,0)</f>
        <v>2</v>
      </c>
      <c r="R328" s="468">
        <f>IF(D328="x",P328,0)</f>
        <v>0</v>
      </c>
    </row>
    <row r="329" spans="1:18" ht="15" hidden="1" customHeight="1" x14ac:dyDescent="0.25">
      <c r="A329" s="529"/>
      <c r="B329" s="554"/>
      <c r="C329" s="486"/>
      <c r="D329" s="486"/>
      <c r="E329" s="39" t="s">
        <v>68</v>
      </c>
      <c r="F329" s="39" t="s">
        <v>68</v>
      </c>
      <c r="G329" s="39"/>
      <c r="H329" s="39" t="s">
        <v>68</v>
      </c>
      <c r="I329" s="39" t="s">
        <v>68</v>
      </c>
      <c r="J329" s="39" t="s">
        <v>68</v>
      </c>
      <c r="K329" s="39" t="s">
        <v>68</v>
      </c>
      <c r="L329" s="534"/>
      <c r="M329" s="72"/>
      <c r="N329" s="72"/>
      <c r="O329" s="72"/>
      <c r="P329" s="492"/>
      <c r="Q329" s="470"/>
      <c r="R329" s="470"/>
    </row>
    <row r="330" spans="1:18" ht="18.75" hidden="1" customHeight="1" x14ac:dyDescent="0.25">
      <c r="A330" s="529"/>
      <c r="B330" s="553" t="e">
        <f>+'MAPA DE RIESGOS SECCIONALES'!#REF!</f>
        <v>#REF!</v>
      </c>
      <c r="C330" s="485"/>
      <c r="D330" s="485" t="s">
        <v>40</v>
      </c>
      <c r="E330" s="8">
        <f t="shared" ref="E330:K330" si="7">IF(E331="x",E321,0)</f>
        <v>15</v>
      </c>
      <c r="F330" s="8">
        <f t="shared" si="7"/>
        <v>5</v>
      </c>
      <c r="G330" s="8">
        <f t="shared" si="7"/>
        <v>0</v>
      </c>
      <c r="H330" s="8">
        <f t="shared" si="7"/>
        <v>10</v>
      </c>
      <c r="I330" s="8">
        <f t="shared" si="7"/>
        <v>0</v>
      </c>
      <c r="J330" s="8">
        <f t="shared" si="7"/>
        <v>0</v>
      </c>
      <c r="K330" s="8">
        <f t="shared" si="7"/>
        <v>0</v>
      </c>
      <c r="L330" s="533">
        <f>SUM(E330:K330)</f>
        <v>30</v>
      </c>
      <c r="M330" s="71"/>
      <c r="N330" s="71"/>
      <c r="O330" s="71"/>
      <c r="P330" s="490">
        <f>IF(AND(L330&gt;=0,L330&lt;=50),0,IF(AND(L330&gt;=51,L330&lt;=75),1,IF(AND(L330&gt;=76,L330&lt;=100),2)))</f>
        <v>0</v>
      </c>
      <c r="Q330" s="468">
        <f>IF(C330="x",P330,0)</f>
        <v>0</v>
      </c>
      <c r="R330" s="468">
        <f>IF(D330="x",P330,0)</f>
        <v>0</v>
      </c>
    </row>
    <row r="331" spans="1:18" ht="15" hidden="1" customHeight="1" x14ac:dyDescent="0.25">
      <c r="A331" s="530"/>
      <c r="B331" s="554"/>
      <c r="C331" s="486"/>
      <c r="D331" s="486"/>
      <c r="E331" s="39" t="s">
        <v>68</v>
      </c>
      <c r="F331" s="39" t="s">
        <v>68</v>
      </c>
      <c r="G331" s="39"/>
      <c r="H331" s="39" t="s">
        <v>68</v>
      </c>
      <c r="I331" s="39"/>
      <c r="J331" s="39"/>
      <c r="K331" s="39"/>
      <c r="L331" s="534"/>
      <c r="M331" s="72"/>
      <c r="N331" s="72"/>
      <c r="O331" s="72"/>
      <c r="P331" s="492"/>
      <c r="Q331" s="470"/>
      <c r="R331" s="470"/>
    </row>
    <row r="332" spans="1:18" hidden="1" x14ac:dyDescent="0.25">
      <c r="L332" s="535" t="s">
        <v>77</v>
      </c>
      <c r="M332" s="535"/>
      <c r="N332" s="535"/>
      <c r="O332" s="535"/>
      <c r="P332" s="536"/>
      <c r="Q332" s="38">
        <f>SUM(Q324:Q331)</f>
        <v>4</v>
      </c>
      <c r="R332" s="38">
        <f>SUM(R324:R331)</f>
        <v>2</v>
      </c>
    </row>
    <row r="333" spans="1:18" hidden="1" x14ac:dyDescent="0.25"/>
    <row r="334" spans="1:18" hidden="1" x14ac:dyDescent="0.25"/>
    <row r="335" spans="1:18" hidden="1" x14ac:dyDescent="0.25"/>
    <row r="336" spans="1:18" ht="21" hidden="1" customHeight="1" x14ac:dyDescent="0.25">
      <c r="A336" s="41" t="s">
        <v>1</v>
      </c>
      <c r="B336" s="487" t="s">
        <v>72</v>
      </c>
      <c r="C336" s="488"/>
      <c r="D336" s="489"/>
      <c r="E336" s="40">
        <v>15</v>
      </c>
      <c r="F336" s="40">
        <v>5</v>
      </c>
      <c r="G336" s="40">
        <v>15</v>
      </c>
      <c r="H336" s="40">
        <v>10</v>
      </c>
      <c r="I336" s="40">
        <v>15</v>
      </c>
      <c r="J336" s="40">
        <v>10</v>
      </c>
      <c r="K336" s="40">
        <v>30</v>
      </c>
      <c r="L336" s="40">
        <f>SUM(E336:K336)</f>
        <v>100</v>
      </c>
      <c r="M336" s="40"/>
      <c r="N336" s="40"/>
      <c r="O336" s="67"/>
      <c r="P336" s="490" t="s">
        <v>70</v>
      </c>
      <c r="Q336" s="471" t="s">
        <v>61</v>
      </c>
      <c r="R336" s="472"/>
    </row>
    <row r="337" spans="1:18" ht="43.5" hidden="1" customHeight="1" x14ac:dyDescent="0.25">
      <c r="A337" s="528" t="e">
        <f>+'MAPA DE RIESGOS SECCIONALES'!#REF!</f>
        <v>#REF!</v>
      </c>
      <c r="B337" s="36" t="s">
        <v>71</v>
      </c>
      <c r="C337" s="499" t="s">
        <v>2</v>
      </c>
      <c r="D337" s="499" t="s">
        <v>3</v>
      </c>
      <c r="E337" s="493" t="s">
        <v>41</v>
      </c>
      <c r="F337" s="493" t="s">
        <v>42</v>
      </c>
      <c r="G337" s="493" t="s">
        <v>43</v>
      </c>
      <c r="H337" s="493" t="s">
        <v>44</v>
      </c>
      <c r="I337" s="493" t="s">
        <v>45</v>
      </c>
      <c r="J337" s="493" t="s">
        <v>46</v>
      </c>
      <c r="K337" s="493" t="s">
        <v>47</v>
      </c>
      <c r="L337" s="493" t="s">
        <v>69</v>
      </c>
      <c r="M337" s="69"/>
      <c r="N337" s="69"/>
      <c r="O337" s="63"/>
      <c r="P337" s="491"/>
      <c r="Q337" s="466" t="s">
        <v>2</v>
      </c>
      <c r="R337" s="466" t="s">
        <v>3</v>
      </c>
    </row>
    <row r="338" spans="1:18" ht="35.25" hidden="1" customHeight="1" x14ac:dyDescent="0.25">
      <c r="A338" s="529"/>
      <c r="B338" s="37" t="s">
        <v>60</v>
      </c>
      <c r="C338" s="500"/>
      <c r="D338" s="500"/>
      <c r="E338" s="493"/>
      <c r="F338" s="493"/>
      <c r="G338" s="493"/>
      <c r="H338" s="493"/>
      <c r="I338" s="493"/>
      <c r="J338" s="493"/>
      <c r="K338" s="493"/>
      <c r="L338" s="493"/>
      <c r="M338" s="69"/>
      <c r="N338" s="69"/>
      <c r="O338" s="70"/>
      <c r="P338" s="492"/>
      <c r="Q338" s="467"/>
      <c r="R338" s="467"/>
    </row>
    <row r="339" spans="1:18" ht="34.5" hidden="1" customHeight="1" x14ac:dyDescent="0.25">
      <c r="A339" s="529"/>
      <c r="B339" s="518" t="e">
        <f>+'MAPA DE RIESGOS SECCIONALES'!#REF!</f>
        <v>#REF!</v>
      </c>
      <c r="C339" s="485" t="s">
        <v>40</v>
      </c>
      <c r="D339" s="485"/>
      <c r="E339" s="8">
        <f t="shared" ref="E339:K339" si="8">IF(E340="x",E336,0)</f>
        <v>15</v>
      </c>
      <c r="F339" s="8">
        <f t="shared" si="8"/>
        <v>5</v>
      </c>
      <c r="G339" s="8">
        <f t="shared" si="8"/>
        <v>0</v>
      </c>
      <c r="H339" s="8">
        <f t="shared" si="8"/>
        <v>10</v>
      </c>
      <c r="I339" s="8">
        <f t="shared" si="8"/>
        <v>15</v>
      </c>
      <c r="J339" s="8">
        <f t="shared" si="8"/>
        <v>10</v>
      </c>
      <c r="K339" s="8">
        <f t="shared" si="8"/>
        <v>0</v>
      </c>
      <c r="L339" s="533">
        <f>SUM(E339:K339)</f>
        <v>55</v>
      </c>
      <c r="M339" s="71"/>
      <c r="N339" s="71"/>
      <c r="O339" s="71"/>
      <c r="P339" s="490">
        <f>IF(AND(L339&gt;=0,L339&lt;=50),0,IF(AND(L339&gt;=51,L339&lt;=75),1,IF(AND(L339&gt;=76,L339&lt;=100),2)))</f>
        <v>1</v>
      </c>
      <c r="Q339" s="468">
        <f>IF(C339="x",P339,0)</f>
        <v>1</v>
      </c>
      <c r="R339" s="468">
        <f>IF(D339="x",P339,0)</f>
        <v>0</v>
      </c>
    </row>
    <row r="340" spans="1:18" ht="34.5" hidden="1" customHeight="1" x14ac:dyDescent="0.25">
      <c r="A340" s="529"/>
      <c r="B340" s="519"/>
      <c r="C340" s="486"/>
      <c r="D340" s="486"/>
      <c r="E340" s="39" t="s">
        <v>40</v>
      </c>
      <c r="F340" s="39" t="s">
        <v>40</v>
      </c>
      <c r="G340" s="39"/>
      <c r="H340" s="39" t="s">
        <v>40</v>
      </c>
      <c r="I340" s="39" t="s">
        <v>40</v>
      </c>
      <c r="J340" s="39" t="s">
        <v>40</v>
      </c>
      <c r="K340" s="39"/>
      <c r="L340" s="534"/>
      <c r="M340" s="72"/>
      <c r="N340" s="72"/>
      <c r="O340" s="72"/>
      <c r="P340" s="492"/>
      <c r="Q340" s="470"/>
      <c r="R340" s="470"/>
    </row>
    <row r="341" spans="1:18" ht="18.75" hidden="1" customHeight="1" x14ac:dyDescent="0.25">
      <c r="A341" s="529"/>
      <c r="B341" s="518" t="e">
        <f>+'MAPA DE RIESGOS SECCIONALES'!#REF!</f>
        <v>#REF!</v>
      </c>
      <c r="C341" s="485"/>
      <c r="D341" s="485" t="s">
        <v>40</v>
      </c>
      <c r="E341" s="8">
        <f t="shared" ref="E341:K341" si="9">IF(E342="x",E336,0)</f>
        <v>15</v>
      </c>
      <c r="F341" s="8">
        <f t="shared" si="9"/>
        <v>5</v>
      </c>
      <c r="G341" s="8">
        <f t="shared" si="9"/>
        <v>0</v>
      </c>
      <c r="H341" s="8">
        <f t="shared" si="9"/>
        <v>10</v>
      </c>
      <c r="I341" s="8">
        <f t="shared" si="9"/>
        <v>0</v>
      </c>
      <c r="J341" s="8">
        <f t="shared" si="9"/>
        <v>10</v>
      </c>
      <c r="K341" s="8">
        <f t="shared" si="9"/>
        <v>30</v>
      </c>
      <c r="L341" s="533">
        <f>SUM(E341:K341)</f>
        <v>70</v>
      </c>
      <c r="M341" s="71"/>
      <c r="N341" s="71"/>
      <c r="O341" s="71"/>
      <c r="P341" s="490">
        <f>IF(AND(L341&gt;=0,L341&lt;=50),0,IF(AND(L341&gt;=51,L341&lt;=75),1,IF(AND(L341&gt;=76,L341&lt;=100),2)))</f>
        <v>1</v>
      </c>
      <c r="Q341" s="468">
        <f>IF(C341="x",P341,0)</f>
        <v>0</v>
      </c>
      <c r="R341" s="468">
        <f>IF(D341="x",P341,0)</f>
        <v>1</v>
      </c>
    </row>
    <row r="342" spans="1:18" ht="15" hidden="1" customHeight="1" x14ac:dyDescent="0.25">
      <c r="A342" s="529"/>
      <c r="B342" s="519"/>
      <c r="C342" s="486"/>
      <c r="D342" s="486"/>
      <c r="E342" s="39" t="s">
        <v>40</v>
      </c>
      <c r="F342" s="39" t="s">
        <v>40</v>
      </c>
      <c r="G342" s="39"/>
      <c r="H342" s="39" t="s">
        <v>40</v>
      </c>
      <c r="I342" s="39"/>
      <c r="J342" s="39" t="s">
        <v>40</v>
      </c>
      <c r="K342" s="39" t="s">
        <v>40</v>
      </c>
      <c r="L342" s="534"/>
      <c r="M342" s="72"/>
      <c r="N342" s="72"/>
      <c r="O342" s="72"/>
      <c r="P342" s="492"/>
      <c r="Q342" s="470"/>
      <c r="R342" s="470"/>
    </row>
    <row r="343" spans="1:18" ht="18.75" hidden="1" customHeight="1" x14ac:dyDescent="0.25">
      <c r="A343" s="529"/>
      <c r="B343" s="518" t="s">
        <v>75</v>
      </c>
      <c r="C343" s="485"/>
      <c r="D343" s="485"/>
      <c r="E343" s="8">
        <f t="shared" ref="E343:K343" si="10">IF(E344="x",E336,0)</f>
        <v>0</v>
      </c>
      <c r="F343" s="8">
        <f t="shared" si="10"/>
        <v>0</v>
      </c>
      <c r="G343" s="8">
        <f t="shared" si="10"/>
        <v>0</v>
      </c>
      <c r="H343" s="8">
        <f t="shared" si="10"/>
        <v>0</v>
      </c>
      <c r="I343" s="8">
        <f t="shared" si="10"/>
        <v>0</v>
      </c>
      <c r="J343" s="8">
        <f t="shared" si="10"/>
        <v>0</v>
      </c>
      <c r="K343" s="8">
        <f t="shared" si="10"/>
        <v>0</v>
      </c>
      <c r="L343" s="533">
        <f>SUM(E343:K343)</f>
        <v>0</v>
      </c>
      <c r="M343" s="71"/>
      <c r="N343" s="71"/>
      <c r="O343" s="71"/>
      <c r="P343" s="490">
        <f>IF(AND(L343&gt;=0,L343&lt;=50),0,IF(AND(L343&gt;=51,L343&lt;=75),1,IF(AND(L343&gt;=76,L343&lt;=100),2)))</f>
        <v>0</v>
      </c>
      <c r="Q343" s="468">
        <f>IF(C343="x",P343,0)</f>
        <v>0</v>
      </c>
      <c r="R343" s="468">
        <f>IF(D343="x",P343,0)</f>
        <v>0</v>
      </c>
    </row>
    <row r="344" spans="1:18" ht="15" hidden="1" customHeight="1" x14ac:dyDescent="0.25">
      <c r="A344" s="529"/>
      <c r="B344" s="519"/>
      <c r="C344" s="486"/>
      <c r="D344" s="486"/>
      <c r="E344" s="39"/>
      <c r="F344" s="39"/>
      <c r="G344" s="39"/>
      <c r="H344" s="39"/>
      <c r="I344" s="39"/>
      <c r="J344" s="39"/>
      <c r="K344" s="39"/>
      <c r="L344" s="534"/>
      <c r="M344" s="72"/>
      <c r="N344" s="72"/>
      <c r="O344" s="72"/>
      <c r="P344" s="492"/>
      <c r="Q344" s="470"/>
      <c r="R344" s="470"/>
    </row>
    <row r="345" spans="1:18" ht="18.75" hidden="1" customHeight="1" x14ac:dyDescent="0.25">
      <c r="A345" s="529"/>
      <c r="B345" s="518" t="s">
        <v>76</v>
      </c>
      <c r="C345" s="485"/>
      <c r="D345" s="485"/>
      <c r="E345" s="8">
        <f t="shared" ref="E345:K345" si="11">IF(E346="x",E336,0)</f>
        <v>0</v>
      </c>
      <c r="F345" s="8">
        <f t="shared" si="11"/>
        <v>0</v>
      </c>
      <c r="G345" s="8">
        <f t="shared" si="11"/>
        <v>0</v>
      </c>
      <c r="H345" s="8">
        <f t="shared" si="11"/>
        <v>0</v>
      </c>
      <c r="I345" s="8">
        <f t="shared" si="11"/>
        <v>0</v>
      </c>
      <c r="J345" s="8">
        <f t="shared" si="11"/>
        <v>0</v>
      </c>
      <c r="K345" s="8">
        <f t="shared" si="11"/>
        <v>0</v>
      </c>
      <c r="L345" s="533">
        <f>SUM(E345:K345)</f>
        <v>0</v>
      </c>
      <c r="M345" s="71"/>
      <c r="N345" s="71"/>
      <c r="O345" s="71"/>
      <c r="P345" s="490">
        <f>IF(AND(L345&gt;=0,L345&lt;=50),0,IF(AND(L345&gt;=51,L345&lt;=75),1,IF(AND(L345&gt;=76,L345&lt;=100),2)))</f>
        <v>0</v>
      </c>
      <c r="Q345" s="468">
        <f>IF(C345="x",P345,0)</f>
        <v>0</v>
      </c>
      <c r="R345" s="468">
        <f>IF(D345="x",P345,0)</f>
        <v>0</v>
      </c>
    </row>
    <row r="346" spans="1:18" ht="15" hidden="1" customHeight="1" x14ac:dyDescent="0.25">
      <c r="A346" s="530"/>
      <c r="B346" s="519"/>
      <c r="C346" s="486"/>
      <c r="D346" s="486"/>
      <c r="E346" s="39"/>
      <c r="F346" s="39"/>
      <c r="G346" s="39"/>
      <c r="H346" s="39"/>
      <c r="I346" s="39"/>
      <c r="J346" s="39"/>
      <c r="K346" s="39"/>
      <c r="L346" s="534"/>
      <c r="M346" s="72"/>
      <c r="N346" s="72"/>
      <c r="O346" s="72"/>
      <c r="P346" s="492"/>
      <c r="Q346" s="470"/>
      <c r="R346" s="470"/>
    </row>
    <row r="347" spans="1:18" hidden="1" x14ac:dyDescent="0.25">
      <c r="L347" s="535" t="s">
        <v>77</v>
      </c>
      <c r="M347" s="535"/>
      <c r="N347" s="535"/>
      <c r="O347" s="535"/>
      <c r="P347" s="536"/>
      <c r="Q347" s="38">
        <f>SUM(Q339:Q346)</f>
        <v>1</v>
      </c>
      <c r="R347" s="38">
        <f>SUM(R339:R346)</f>
        <v>1</v>
      </c>
    </row>
    <row r="348" spans="1:18" hidden="1" x14ac:dyDescent="0.25"/>
    <row r="351" spans="1:18" ht="21" hidden="1" customHeight="1" x14ac:dyDescent="0.25">
      <c r="A351" s="41" t="s">
        <v>1</v>
      </c>
      <c r="B351" s="487" t="s">
        <v>72</v>
      </c>
      <c r="C351" s="488"/>
      <c r="D351" s="489"/>
      <c r="E351" s="40">
        <v>15</v>
      </c>
      <c r="F351" s="40">
        <v>5</v>
      </c>
      <c r="G351" s="40">
        <v>15</v>
      </c>
      <c r="H351" s="40">
        <v>10</v>
      </c>
      <c r="I351" s="40">
        <v>15</v>
      </c>
      <c r="J351" s="40">
        <v>10</v>
      </c>
      <c r="K351" s="40">
        <v>30</v>
      </c>
      <c r="L351" s="40">
        <f>SUM(E351:K351)</f>
        <v>100</v>
      </c>
      <c r="M351" s="40"/>
      <c r="N351" s="40"/>
      <c r="O351" s="67"/>
      <c r="P351" s="490" t="s">
        <v>70</v>
      </c>
      <c r="Q351" s="471" t="s">
        <v>61</v>
      </c>
      <c r="R351" s="472"/>
    </row>
    <row r="352" spans="1:18" ht="43.5" hidden="1" customHeight="1" x14ac:dyDescent="0.25">
      <c r="A352" s="528" t="e">
        <f>+'MAPA DE RIESGOS SECCIONALES'!#REF!</f>
        <v>#REF!</v>
      </c>
      <c r="B352" s="36" t="s">
        <v>71</v>
      </c>
      <c r="C352" s="499" t="s">
        <v>2</v>
      </c>
      <c r="D352" s="499" t="s">
        <v>3</v>
      </c>
      <c r="E352" s="493" t="s">
        <v>41</v>
      </c>
      <c r="F352" s="493" t="s">
        <v>42</v>
      </c>
      <c r="G352" s="493" t="s">
        <v>43</v>
      </c>
      <c r="H352" s="493" t="s">
        <v>44</v>
      </c>
      <c r="I352" s="493" t="s">
        <v>45</v>
      </c>
      <c r="J352" s="493" t="s">
        <v>46</v>
      </c>
      <c r="K352" s="493" t="s">
        <v>47</v>
      </c>
      <c r="L352" s="493" t="s">
        <v>69</v>
      </c>
      <c r="M352" s="69"/>
      <c r="N352" s="69"/>
      <c r="O352" s="63"/>
      <c r="P352" s="491"/>
      <c r="Q352" s="466" t="s">
        <v>2</v>
      </c>
      <c r="R352" s="466" t="s">
        <v>3</v>
      </c>
    </row>
    <row r="353" spans="1:18" ht="35.25" hidden="1" customHeight="1" x14ac:dyDescent="0.25">
      <c r="A353" s="529"/>
      <c r="B353" s="37" t="s">
        <v>60</v>
      </c>
      <c r="C353" s="500"/>
      <c r="D353" s="500"/>
      <c r="E353" s="493"/>
      <c r="F353" s="493"/>
      <c r="G353" s="493"/>
      <c r="H353" s="493"/>
      <c r="I353" s="493"/>
      <c r="J353" s="493"/>
      <c r="K353" s="493"/>
      <c r="L353" s="493"/>
      <c r="M353" s="69"/>
      <c r="N353" s="69"/>
      <c r="O353" s="70"/>
      <c r="P353" s="492"/>
      <c r="Q353" s="467"/>
      <c r="R353" s="467"/>
    </row>
    <row r="354" spans="1:18" ht="18.75" hidden="1" customHeight="1" x14ac:dyDescent="0.25">
      <c r="A354" s="529"/>
      <c r="B354" s="518" t="e">
        <f>+'MAPA DE RIESGOS SECCIONALES'!#REF!</f>
        <v>#REF!</v>
      </c>
      <c r="C354" s="485"/>
      <c r="D354" s="485" t="s">
        <v>68</v>
      </c>
      <c r="E354" s="8">
        <f t="shared" ref="E354:K354" si="12">IF(E355="x",E351,0)</f>
        <v>15</v>
      </c>
      <c r="F354" s="8">
        <f t="shared" si="12"/>
        <v>5</v>
      </c>
      <c r="G354" s="8">
        <f t="shared" si="12"/>
        <v>0</v>
      </c>
      <c r="H354" s="8">
        <f t="shared" si="12"/>
        <v>10</v>
      </c>
      <c r="I354" s="8">
        <f t="shared" si="12"/>
        <v>15</v>
      </c>
      <c r="J354" s="8">
        <f t="shared" si="12"/>
        <v>10</v>
      </c>
      <c r="K354" s="8">
        <f t="shared" si="12"/>
        <v>30</v>
      </c>
      <c r="L354" s="533">
        <f>SUM(E354:K354)</f>
        <v>85</v>
      </c>
      <c r="M354" s="71"/>
      <c r="N354" s="71"/>
      <c r="O354" s="71"/>
      <c r="P354" s="490">
        <f>IF(AND(L354&gt;=0,L354&lt;=50),0,IF(AND(L354&gt;=51,L354&lt;=75),1,IF(AND(L354&gt;=76,L354&lt;=100),2)))</f>
        <v>2</v>
      </c>
      <c r="Q354" s="468">
        <f>IF(C354="x",P354,0)</f>
        <v>0</v>
      </c>
      <c r="R354" s="468">
        <f>IF(D354="x",P354,0)</f>
        <v>2</v>
      </c>
    </row>
    <row r="355" spans="1:18" ht="67.5" hidden="1" customHeight="1" x14ac:dyDescent="0.25">
      <c r="A355" s="529"/>
      <c r="B355" s="519"/>
      <c r="C355" s="486"/>
      <c r="D355" s="486"/>
      <c r="E355" s="39" t="s">
        <v>68</v>
      </c>
      <c r="F355" s="39" t="s">
        <v>68</v>
      </c>
      <c r="G355" s="39"/>
      <c r="H355" s="39" t="s">
        <v>68</v>
      </c>
      <c r="I355" s="39" t="s">
        <v>68</v>
      </c>
      <c r="J355" s="39" t="s">
        <v>68</v>
      </c>
      <c r="K355" s="39" t="s">
        <v>68</v>
      </c>
      <c r="L355" s="534"/>
      <c r="M355" s="72"/>
      <c r="N355" s="72"/>
      <c r="O355" s="72"/>
      <c r="P355" s="492"/>
      <c r="Q355" s="470"/>
      <c r="R355" s="470"/>
    </row>
    <row r="356" spans="1:18" ht="18.75" hidden="1" customHeight="1" x14ac:dyDescent="0.25">
      <c r="A356" s="529"/>
      <c r="B356" s="518" t="e">
        <f>+'MAPA DE RIESGOS SECCIONALES'!#REF!</f>
        <v>#REF!</v>
      </c>
      <c r="C356" s="485"/>
      <c r="D356" s="485" t="s">
        <v>68</v>
      </c>
      <c r="E356" s="8">
        <f t="shared" ref="E356:K356" si="13">IF(E357="x",E351,0)</f>
        <v>0</v>
      </c>
      <c r="F356" s="8">
        <f t="shared" si="13"/>
        <v>0</v>
      </c>
      <c r="G356" s="8">
        <f t="shared" si="13"/>
        <v>0</v>
      </c>
      <c r="H356" s="8">
        <f t="shared" si="13"/>
        <v>10</v>
      </c>
      <c r="I356" s="8">
        <f t="shared" si="13"/>
        <v>15</v>
      </c>
      <c r="J356" s="8">
        <f t="shared" si="13"/>
        <v>10</v>
      </c>
      <c r="K356" s="8">
        <f t="shared" si="13"/>
        <v>30</v>
      </c>
      <c r="L356" s="533">
        <f>SUM(E356:K356)</f>
        <v>65</v>
      </c>
      <c r="M356" s="71"/>
      <c r="N356" s="71"/>
      <c r="O356" s="71"/>
      <c r="P356" s="490">
        <f>IF(AND(L356&gt;=0,L356&lt;=50),0,IF(AND(L356&gt;=51,L356&lt;=75),1,IF(AND(L356&gt;=76,L356&lt;=100),2)))</f>
        <v>1</v>
      </c>
      <c r="Q356" s="468">
        <f>IF(C356="x",P356,0)</f>
        <v>0</v>
      </c>
      <c r="R356" s="468">
        <f>IF(D356="x",P356,0)</f>
        <v>1</v>
      </c>
    </row>
    <row r="357" spans="1:18" ht="15" hidden="1" customHeight="1" x14ac:dyDescent="0.25">
      <c r="A357" s="529"/>
      <c r="B357" s="519"/>
      <c r="C357" s="486"/>
      <c r="D357" s="486"/>
      <c r="E357" s="39"/>
      <c r="F357" s="39"/>
      <c r="G357" s="39"/>
      <c r="H357" s="39" t="s">
        <v>68</v>
      </c>
      <c r="I357" s="39" t="s">
        <v>68</v>
      </c>
      <c r="J357" s="39" t="s">
        <v>68</v>
      </c>
      <c r="K357" s="39" t="s">
        <v>68</v>
      </c>
      <c r="L357" s="534"/>
      <c r="M357" s="72"/>
      <c r="N357" s="72"/>
      <c r="O357" s="72"/>
      <c r="P357" s="492"/>
      <c r="Q357" s="470"/>
      <c r="R357" s="470"/>
    </row>
    <row r="358" spans="1:18" ht="18.75" hidden="1" customHeight="1" x14ac:dyDescent="0.25">
      <c r="A358" s="529"/>
      <c r="B358" s="518" t="e">
        <f>+'MAPA DE RIESGOS SECCIONALES'!#REF!</f>
        <v>#REF!</v>
      </c>
      <c r="C358" s="485" t="s">
        <v>68</v>
      </c>
      <c r="D358" s="485"/>
      <c r="E358" s="8">
        <f t="shared" ref="E358:K358" si="14">IF(E359="x",E351,0)</f>
        <v>15</v>
      </c>
      <c r="F358" s="8">
        <f t="shared" si="14"/>
        <v>5</v>
      </c>
      <c r="G358" s="8">
        <f t="shared" si="14"/>
        <v>0</v>
      </c>
      <c r="H358" s="8">
        <f t="shared" si="14"/>
        <v>10</v>
      </c>
      <c r="I358" s="8">
        <f t="shared" si="14"/>
        <v>15</v>
      </c>
      <c r="J358" s="8">
        <f t="shared" si="14"/>
        <v>10</v>
      </c>
      <c r="K358" s="8">
        <f t="shared" si="14"/>
        <v>30</v>
      </c>
      <c r="L358" s="533">
        <f>SUM(E358:K358)</f>
        <v>85</v>
      </c>
      <c r="M358" s="71"/>
      <c r="N358" s="71"/>
      <c r="O358" s="71"/>
      <c r="P358" s="490">
        <f>IF(AND(L358&gt;=0,L358&lt;=50),0,IF(AND(L358&gt;=51,L358&lt;=75),1,IF(AND(L358&gt;=76,L358&lt;=100),2)))</f>
        <v>2</v>
      </c>
      <c r="Q358" s="468">
        <f>IF(C358="x",P358,0)</f>
        <v>2</v>
      </c>
      <c r="R358" s="468">
        <f>IF(D358="x",P358,0)</f>
        <v>0</v>
      </c>
    </row>
    <row r="359" spans="1:18" ht="15" hidden="1" customHeight="1" x14ac:dyDescent="0.25">
      <c r="A359" s="529"/>
      <c r="B359" s="519"/>
      <c r="C359" s="486"/>
      <c r="D359" s="486"/>
      <c r="E359" s="39" t="s">
        <v>68</v>
      </c>
      <c r="F359" s="39" t="s">
        <v>68</v>
      </c>
      <c r="G359" s="39"/>
      <c r="H359" s="39" t="s">
        <v>68</v>
      </c>
      <c r="I359" s="39" t="s">
        <v>68</v>
      </c>
      <c r="J359" s="39" t="s">
        <v>68</v>
      </c>
      <c r="K359" s="39" t="s">
        <v>68</v>
      </c>
      <c r="L359" s="534"/>
      <c r="M359" s="72"/>
      <c r="N359" s="72"/>
      <c r="O359" s="72"/>
      <c r="P359" s="492"/>
      <c r="Q359" s="470"/>
      <c r="R359" s="470"/>
    </row>
    <row r="360" spans="1:18" ht="18.75" hidden="1" customHeight="1" x14ac:dyDescent="0.25">
      <c r="A360" s="529"/>
      <c r="B360" s="518" t="e">
        <f>+'MAPA DE RIESGOS SECCIONALES'!#REF!</f>
        <v>#REF!</v>
      </c>
      <c r="C360" s="485" t="s">
        <v>68</v>
      </c>
      <c r="D360" s="485"/>
      <c r="E360" s="8">
        <f t="shared" ref="E360:K360" si="15">IF(E361="x",E351,0)</f>
        <v>0</v>
      </c>
      <c r="F360" s="8">
        <f t="shared" si="15"/>
        <v>0</v>
      </c>
      <c r="G360" s="8">
        <f t="shared" si="15"/>
        <v>0</v>
      </c>
      <c r="H360" s="8">
        <f t="shared" si="15"/>
        <v>10</v>
      </c>
      <c r="I360" s="8">
        <f t="shared" si="15"/>
        <v>15</v>
      </c>
      <c r="J360" s="8">
        <f t="shared" si="15"/>
        <v>10</v>
      </c>
      <c r="K360" s="8">
        <f t="shared" si="15"/>
        <v>30</v>
      </c>
      <c r="L360" s="533">
        <f>SUM(E360:K360)</f>
        <v>65</v>
      </c>
      <c r="M360" s="71"/>
      <c r="N360" s="71"/>
      <c r="O360" s="71"/>
      <c r="P360" s="490">
        <f>IF(AND(L360&gt;=0,L360&lt;=50),0,IF(AND(L360&gt;=51,L360&lt;=75),1,IF(AND(L360&gt;=76,L360&lt;=100),2)))</f>
        <v>1</v>
      </c>
      <c r="Q360" s="468">
        <f>IF(C360="x",P360,0)</f>
        <v>1</v>
      </c>
      <c r="R360" s="468">
        <f>IF(D360="x",P360,0)</f>
        <v>0</v>
      </c>
    </row>
    <row r="361" spans="1:18" ht="15" hidden="1" customHeight="1" x14ac:dyDescent="0.25">
      <c r="A361" s="530"/>
      <c r="B361" s="519"/>
      <c r="C361" s="486"/>
      <c r="D361" s="486"/>
      <c r="E361" s="39"/>
      <c r="F361" s="39"/>
      <c r="G361" s="39"/>
      <c r="H361" s="39" t="s">
        <v>68</v>
      </c>
      <c r="I361" s="39" t="s">
        <v>68</v>
      </c>
      <c r="J361" s="39" t="s">
        <v>68</v>
      </c>
      <c r="K361" s="39" t="s">
        <v>68</v>
      </c>
      <c r="L361" s="534"/>
      <c r="M361" s="72"/>
      <c r="N361" s="72"/>
      <c r="O361" s="72"/>
      <c r="P361" s="492"/>
      <c r="Q361" s="470"/>
      <c r="R361" s="470"/>
    </row>
    <row r="362" spans="1:18" hidden="1" x14ac:dyDescent="0.25">
      <c r="L362" s="535" t="s">
        <v>77</v>
      </c>
      <c r="M362" s="535"/>
      <c r="N362" s="535"/>
      <c r="O362" s="535"/>
      <c r="P362" s="536"/>
      <c r="Q362" s="38">
        <f>SUM(Q354:Q361)</f>
        <v>3</v>
      </c>
      <c r="R362" s="38">
        <f>SUM(R354:R361)</f>
        <v>3</v>
      </c>
    </row>
    <row r="363" spans="1:18" hidden="1" x14ac:dyDescent="0.25"/>
    <row r="364" spans="1:18" hidden="1" x14ac:dyDescent="0.25"/>
    <row r="365" spans="1:18" hidden="1" x14ac:dyDescent="0.25"/>
    <row r="366" spans="1:18" ht="21" hidden="1" customHeight="1" x14ac:dyDescent="0.25">
      <c r="A366" s="41" t="s">
        <v>1</v>
      </c>
      <c r="B366" s="487" t="s">
        <v>72</v>
      </c>
      <c r="C366" s="488"/>
      <c r="D366" s="489"/>
      <c r="E366" s="40">
        <v>15</v>
      </c>
      <c r="F366" s="40">
        <v>5</v>
      </c>
      <c r="G366" s="40">
        <v>15</v>
      </c>
      <c r="H366" s="40">
        <v>10</v>
      </c>
      <c r="I366" s="40">
        <v>15</v>
      </c>
      <c r="J366" s="40">
        <v>10</v>
      </c>
      <c r="K366" s="40">
        <v>30</v>
      </c>
      <c r="L366" s="40">
        <f>SUM(E366:K366)</f>
        <v>100</v>
      </c>
      <c r="M366" s="40"/>
      <c r="N366" s="40"/>
      <c r="O366" s="67"/>
      <c r="P366" s="490" t="s">
        <v>70</v>
      </c>
      <c r="Q366" s="471" t="s">
        <v>61</v>
      </c>
      <c r="R366" s="472"/>
    </row>
    <row r="367" spans="1:18" ht="43.5" hidden="1" customHeight="1" x14ac:dyDescent="0.25">
      <c r="A367" s="528" t="e">
        <f>+'MAPA DE RIESGOS SECCIONALES'!#REF!</f>
        <v>#REF!</v>
      </c>
      <c r="B367" s="36" t="s">
        <v>71</v>
      </c>
      <c r="C367" s="499" t="s">
        <v>2</v>
      </c>
      <c r="D367" s="499" t="s">
        <v>3</v>
      </c>
      <c r="E367" s="493" t="s">
        <v>41</v>
      </c>
      <c r="F367" s="493" t="s">
        <v>42</v>
      </c>
      <c r="G367" s="493" t="s">
        <v>43</v>
      </c>
      <c r="H367" s="493" t="s">
        <v>44</v>
      </c>
      <c r="I367" s="493" t="s">
        <v>45</v>
      </c>
      <c r="J367" s="493" t="s">
        <v>46</v>
      </c>
      <c r="K367" s="493" t="s">
        <v>47</v>
      </c>
      <c r="L367" s="493" t="s">
        <v>69</v>
      </c>
      <c r="M367" s="69"/>
      <c r="N367" s="69"/>
      <c r="O367" s="63"/>
      <c r="P367" s="491"/>
      <c r="Q367" s="466" t="s">
        <v>2</v>
      </c>
      <c r="R367" s="466" t="s">
        <v>3</v>
      </c>
    </row>
    <row r="368" spans="1:18" ht="35.25" hidden="1" customHeight="1" x14ac:dyDescent="0.25">
      <c r="A368" s="529"/>
      <c r="B368" s="37" t="s">
        <v>60</v>
      </c>
      <c r="C368" s="500"/>
      <c r="D368" s="500"/>
      <c r="E368" s="493"/>
      <c r="F368" s="493"/>
      <c r="G368" s="493"/>
      <c r="H368" s="493"/>
      <c r="I368" s="493"/>
      <c r="J368" s="493"/>
      <c r="K368" s="493"/>
      <c r="L368" s="493"/>
      <c r="M368" s="69"/>
      <c r="N368" s="69"/>
      <c r="O368" s="70"/>
      <c r="P368" s="492"/>
      <c r="Q368" s="467"/>
      <c r="R368" s="467"/>
    </row>
    <row r="369" spans="1:18" ht="18.75" hidden="1" customHeight="1" x14ac:dyDescent="0.25">
      <c r="A369" s="529"/>
      <c r="B369" s="495" t="e">
        <f>+'MAPA DE RIESGOS SECCIONALES'!#REF!</f>
        <v>#REF!</v>
      </c>
      <c r="C369" s="485"/>
      <c r="D369" s="485" t="s">
        <v>68</v>
      </c>
      <c r="E369" s="8">
        <f t="shared" ref="E369:K369" si="16">IF(E370="x",E366,0)</f>
        <v>0</v>
      </c>
      <c r="F369" s="8">
        <f t="shared" si="16"/>
        <v>5</v>
      </c>
      <c r="G369" s="8">
        <f t="shared" si="16"/>
        <v>0</v>
      </c>
      <c r="H369" s="8">
        <f t="shared" si="16"/>
        <v>10</v>
      </c>
      <c r="I369" s="8">
        <f t="shared" si="16"/>
        <v>15</v>
      </c>
      <c r="J369" s="8">
        <f t="shared" si="16"/>
        <v>10</v>
      </c>
      <c r="K369" s="8">
        <f t="shared" si="16"/>
        <v>30</v>
      </c>
      <c r="L369" s="533">
        <f>SUM(E369:K369)</f>
        <v>70</v>
      </c>
      <c r="M369" s="71"/>
      <c r="N369" s="71"/>
      <c r="O369" s="71"/>
      <c r="P369" s="490">
        <f>IF(AND(L369&gt;=0,L369&lt;=50),0,IF(AND(L369&gt;=51,L369&lt;=75),1,IF(AND(L369&gt;=76,L369&lt;=100),2)))</f>
        <v>1</v>
      </c>
      <c r="Q369" s="468">
        <f>IF(C369="x",P369,0)</f>
        <v>0</v>
      </c>
      <c r="R369" s="468">
        <f>IF(D369="x",P369,0)</f>
        <v>1</v>
      </c>
    </row>
    <row r="370" spans="1:18" ht="67.5" hidden="1" customHeight="1" x14ac:dyDescent="0.25">
      <c r="A370" s="529"/>
      <c r="B370" s="496"/>
      <c r="C370" s="486"/>
      <c r="D370" s="486"/>
      <c r="E370" s="39"/>
      <c r="F370" s="39" t="s">
        <v>68</v>
      </c>
      <c r="G370" s="39"/>
      <c r="H370" s="39" t="s">
        <v>68</v>
      </c>
      <c r="I370" s="39" t="s">
        <v>68</v>
      </c>
      <c r="J370" s="39" t="s">
        <v>68</v>
      </c>
      <c r="K370" s="39" t="s">
        <v>68</v>
      </c>
      <c r="L370" s="534"/>
      <c r="M370" s="72"/>
      <c r="N370" s="72"/>
      <c r="O370" s="72"/>
      <c r="P370" s="492"/>
      <c r="Q370" s="470"/>
      <c r="R370" s="470"/>
    </row>
    <row r="371" spans="1:18" ht="18.75" hidden="1" customHeight="1" x14ac:dyDescent="0.25">
      <c r="A371" s="529"/>
      <c r="B371" s="495" t="e">
        <f>+'MAPA DE RIESGOS SECCIONALES'!#REF!</f>
        <v>#REF!</v>
      </c>
      <c r="C371" s="485" t="s">
        <v>68</v>
      </c>
      <c r="D371" s="485" t="s">
        <v>68</v>
      </c>
      <c r="E371" s="8">
        <f t="shared" ref="E371:K371" si="17">IF(E372="x",E366,0)</f>
        <v>0</v>
      </c>
      <c r="F371" s="8">
        <f t="shared" si="17"/>
        <v>5</v>
      </c>
      <c r="G371" s="8">
        <f t="shared" si="17"/>
        <v>0</v>
      </c>
      <c r="H371" s="8">
        <f t="shared" si="17"/>
        <v>10</v>
      </c>
      <c r="I371" s="8">
        <f t="shared" si="17"/>
        <v>15</v>
      </c>
      <c r="J371" s="8">
        <f t="shared" si="17"/>
        <v>10</v>
      </c>
      <c r="K371" s="8">
        <f t="shared" si="17"/>
        <v>30</v>
      </c>
      <c r="L371" s="533">
        <f>SUM(E371:K371)</f>
        <v>70</v>
      </c>
      <c r="M371" s="71"/>
      <c r="N371" s="71"/>
      <c r="O371" s="71"/>
      <c r="P371" s="490">
        <f>IF(AND(L371&gt;=0,L371&lt;=50),0,IF(AND(L371&gt;=51,L371&lt;=75),1,IF(AND(L371&gt;=76,L371&lt;=100),2)))</f>
        <v>1</v>
      </c>
      <c r="Q371" s="468">
        <f>IF(C371="x",P371,0)</f>
        <v>1</v>
      </c>
      <c r="R371" s="468">
        <f>IF(D371="x",P371,0)</f>
        <v>1</v>
      </c>
    </row>
    <row r="372" spans="1:18" ht="15" hidden="1" customHeight="1" x14ac:dyDescent="0.25">
      <c r="A372" s="529"/>
      <c r="B372" s="496"/>
      <c r="C372" s="486"/>
      <c r="D372" s="486"/>
      <c r="E372" s="39"/>
      <c r="F372" s="39" t="s">
        <v>68</v>
      </c>
      <c r="G372" s="39"/>
      <c r="H372" s="39" t="s">
        <v>68</v>
      </c>
      <c r="I372" s="39" t="s">
        <v>68</v>
      </c>
      <c r="J372" s="39" t="s">
        <v>68</v>
      </c>
      <c r="K372" s="39" t="s">
        <v>68</v>
      </c>
      <c r="L372" s="534"/>
      <c r="M372" s="72"/>
      <c r="N372" s="72"/>
      <c r="O372" s="72"/>
      <c r="P372" s="492"/>
      <c r="Q372" s="470"/>
      <c r="R372" s="470"/>
    </row>
    <row r="373" spans="1:18" ht="18.75" hidden="1" customHeight="1" x14ac:dyDescent="0.25">
      <c r="A373" s="529"/>
      <c r="B373" s="495" t="e">
        <f>+'MAPA DE RIESGOS SECCIONALES'!#REF!</f>
        <v>#REF!</v>
      </c>
      <c r="C373" s="485" t="s">
        <v>68</v>
      </c>
      <c r="D373" s="485" t="s">
        <v>68</v>
      </c>
      <c r="E373" s="8">
        <f t="shared" ref="E373:K373" si="18">IF(E374="x",E366,0)</f>
        <v>0</v>
      </c>
      <c r="F373" s="8">
        <f t="shared" si="18"/>
        <v>5</v>
      </c>
      <c r="G373" s="8">
        <f t="shared" si="18"/>
        <v>0</v>
      </c>
      <c r="H373" s="8">
        <f t="shared" si="18"/>
        <v>10</v>
      </c>
      <c r="I373" s="8">
        <f t="shared" si="18"/>
        <v>15</v>
      </c>
      <c r="J373" s="8">
        <f t="shared" si="18"/>
        <v>10</v>
      </c>
      <c r="K373" s="8">
        <f t="shared" si="18"/>
        <v>30</v>
      </c>
      <c r="L373" s="533">
        <f>SUM(E373:K373)</f>
        <v>70</v>
      </c>
      <c r="M373" s="71"/>
      <c r="N373" s="71"/>
      <c r="O373" s="71"/>
      <c r="P373" s="490">
        <f>IF(AND(L373&gt;=0,L373&lt;=50),0,IF(AND(L373&gt;=51,L373&lt;=75),1,IF(AND(L373&gt;=76,L373&lt;=100),2)))</f>
        <v>1</v>
      </c>
      <c r="Q373" s="468">
        <f>IF(C373="x",P373,0)</f>
        <v>1</v>
      </c>
      <c r="R373" s="468">
        <f>IF(D373="x",P373,0)</f>
        <v>1</v>
      </c>
    </row>
    <row r="374" spans="1:18" ht="15" hidden="1" customHeight="1" x14ac:dyDescent="0.25">
      <c r="A374" s="529"/>
      <c r="B374" s="496"/>
      <c r="C374" s="486"/>
      <c r="D374" s="486"/>
      <c r="E374" s="39"/>
      <c r="F374" s="39" t="s">
        <v>68</v>
      </c>
      <c r="G374" s="39"/>
      <c r="H374" s="39" t="s">
        <v>68</v>
      </c>
      <c r="I374" s="39" t="s">
        <v>68</v>
      </c>
      <c r="J374" s="39" t="s">
        <v>68</v>
      </c>
      <c r="K374" s="39" t="s">
        <v>68</v>
      </c>
      <c r="L374" s="534"/>
      <c r="M374" s="72"/>
      <c r="N374" s="72"/>
      <c r="O374" s="72"/>
      <c r="P374" s="492"/>
      <c r="Q374" s="470"/>
      <c r="R374" s="470"/>
    </row>
    <row r="375" spans="1:18" ht="18.75" hidden="1" customHeight="1" x14ac:dyDescent="0.25">
      <c r="A375" s="529"/>
      <c r="B375" s="495" t="e">
        <f>+'MAPA DE RIESGOS SECCIONALES'!#REF!</f>
        <v>#REF!</v>
      </c>
      <c r="C375" s="485" t="s">
        <v>68</v>
      </c>
      <c r="D375" s="485"/>
      <c r="E375" s="8">
        <f t="shared" ref="E375:K375" si="19">IF(E376="x",E366,0)</f>
        <v>15</v>
      </c>
      <c r="F375" s="8">
        <f t="shared" si="19"/>
        <v>5</v>
      </c>
      <c r="G375" s="8">
        <f t="shared" si="19"/>
        <v>0</v>
      </c>
      <c r="H375" s="8">
        <f t="shared" si="19"/>
        <v>10</v>
      </c>
      <c r="I375" s="8">
        <f t="shared" si="19"/>
        <v>0</v>
      </c>
      <c r="J375" s="8">
        <f t="shared" si="19"/>
        <v>10</v>
      </c>
      <c r="K375" s="8">
        <f t="shared" si="19"/>
        <v>30</v>
      </c>
      <c r="L375" s="533">
        <f>SUM(E375:K375)</f>
        <v>70</v>
      </c>
      <c r="M375" s="71"/>
      <c r="N375" s="71"/>
      <c r="O375" s="71"/>
      <c r="P375" s="490">
        <f>IF(AND(L375&gt;=0,L375&lt;=50),0,IF(AND(L375&gt;=51,L375&lt;=75),1,IF(AND(L375&gt;=76,L375&lt;=100),2)))</f>
        <v>1</v>
      </c>
      <c r="Q375" s="468">
        <f>IF(C375="x",P375,0)</f>
        <v>1</v>
      </c>
      <c r="R375" s="468">
        <f>IF(D375="x",P375,0)</f>
        <v>0</v>
      </c>
    </row>
    <row r="376" spans="1:18" ht="15" hidden="1" customHeight="1" x14ac:dyDescent="0.25">
      <c r="A376" s="530"/>
      <c r="B376" s="496"/>
      <c r="C376" s="486"/>
      <c r="D376" s="486"/>
      <c r="E376" s="39" t="s">
        <v>68</v>
      </c>
      <c r="F376" s="39" t="s">
        <v>68</v>
      </c>
      <c r="G376" s="39"/>
      <c r="H376" s="39" t="s">
        <v>68</v>
      </c>
      <c r="I376" s="39"/>
      <c r="J376" s="39" t="s">
        <v>68</v>
      </c>
      <c r="K376" s="39" t="s">
        <v>68</v>
      </c>
      <c r="L376" s="534"/>
      <c r="M376" s="72"/>
      <c r="N376" s="72"/>
      <c r="O376" s="72"/>
      <c r="P376" s="492"/>
      <c r="Q376" s="470"/>
      <c r="R376" s="470"/>
    </row>
    <row r="377" spans="1:18" hidden="1" x14ac:dyDescent="0.25">
      <c r="L377" s="535" t="s">
        <v>77</v>
      </c>
      <c r="M377" s="535"/>
      <c r="N377" s="535"/>
      <c r="O377" s="535"/>
      <c r="P377" s="536"/>
      <c r="Q377" s="38">
        <f>SUM(Q369:Q376)</f>
        <v>3</v>
      </c>
      <c r="R377" s="38">
        <f>SUM(R369:R376)</f>
        <v>3</v>
      </c>
    </row>
    <row r="378" spans="1:18" hidden="1" x14ac:dyDescent="0.25"/>
    <row r="379" spans="1:18" hidden="1" x14ac:dyDescent="0.25"/>
    <row r="380" spans="1:18" hidden="1" x14ac:dyDescent="0.25"/>
    <row r="381" spans="1:18" ht="21" hidden="1" customHeight="1" x14ac:dyDescent="0.25">
      <c r="A381" s="41" t="s">
        <v>1</v>
      </c>
      <c r="B381" s="487" t="s">
        <v>72</v>
      </c>
      <c r="C381" s="488"/>
      <c r="D381" s="489"/>
      <c r="E381" s="40">
        <v>15</v>
      </c>
      <c r="F381" s="40">
        <v>5</v>
      </c>
      <c r="G381" s="40">
        <v>15</v>
      </c>
      <c r="H381" s="40">
        <v>10</v>
      </c>
      <c r="I381" s="40">
        <v>15</v>
      </c>
      <c r="J381" s="40">
        <v>10</v>
      </c>
      <c r="K381" s="40">
        <v>30</v>
      </c>
      <c r="L381" s="40">
        <f>SUM(E381:K381)</f>
        <v>100</v>
      </c>
      <c r="M381" s="40"/>
      <c r="N381" s="40"/>
      <c r="O381" s="67"/>
      <c r="P381" s="490" t="s">
        <v>70</v>
      </c>
      <c r="Q381" s="471" t="s">
        <v>61</v>
      </c>
      <c r="R381" s="472"/>
    </row>
    <row r="382" spans="1:18" ht="43.5" hidden="1" customHeight="1" x14ac:dyDescent="0.25">
      <c r="A382" s="528" t="e">
        <f>+'MAPA DE RIESGOS SECCIONALES'!#REF!</f>
        <v>#REF!</v>
      </c>
      <c r="B382" s="36" t="s">
        <v>71</v>
      </c>
      <c r="C382" s="499" t="s">
        <v>2</v>
      </c>
      <c r="D382" s="499" t="s">
        <v>3</v>
      </c>
      <c r="E382" s="493" t="s">
        <v>41</v>
      </c>
      <c r="F382" s="493" t="s">
        <v>42</v>
      </c>
      <c r="G382" s="493" t="s">
        <v>43</v>
      </c>
      <c r="H382" s="493" t="s">
        <v>44</v>
      </c>
      <c r="I382" s="493" t="s">
        <v>45</v>
      </c>
      <c r="J382" s="493" t="s">
        <v>46</v>
      </c>
      <c r="K382" s="493" t="s">
        <v>47</v>
      </c>
      <c r="L382" s="493" t="s">
        <v>69</v>
      </c>
      <c r="M382" s="69"/>
      <c r="N382" s="69"/>
      <c r="O382" s="63"/>
      <c r="P382" s="491"/>
      <c r="Q382" s="466" t="s">
        <v>2</v>
      </c>
      <c r="R382" s="466" t="s">
        <v>3</v>
      </c>
    </row>
    <row r="383" spans="1:18" ht="35.25" hidden="1" customHeight="1" x14ac:dyDescent="0.25">
      <c r="A383" s="529"/>
      <c r="B383" s="37" t="s">
        <v>60</v>
      </c>
      <c r="C383" s="500"/>
      <c r="D383" s="500"/>
      <c r="E383" s="493"/>
      <c r="F383" s="493"/>
      <c r="G383" s="493"/>
      <c r="H383" s="493"/>
      <c r="I383" s="493"/>
      <c r="J383" s="493"/>
      <c r="K383" s="493"/>
      <c r="L383" s="493"/>
      <c r="M383" s="69"/>
      <c r="N383" s="69"/>
      <c r="O383" s="70"/>
      <c r="P383" s="492"/>
      <c r="Q383" s="467"/>
      <c r="R383" s="467"/>
    </row>
    <row r="384" spans="1:18" ht="24" hidden="1" customHeight="1" x14ac:dyDescent="0.25">
      <c r="A384" s="529"/>
      <c r="B384" s="531" t="e">
        <f>+'MAPA DE RIESGOS SECCIONALES'!#REF!</f>
        <v>#REF!</v>
      </c>
      <c r="C384" s="485" t="s">
        <v>40</v>
      </c>
      <c r="D384" s="485"/>
      <c r="E384" s="8">
        <f t="shared" ref="E384:K384" si="20">IF(E385="x",E381,0)</f>
        <v>15</v>
      </c>
      <c r="F384" s="8">
        <f t="shared" si="20"/>
        <v>5</v>
      </c>
      <c r="G384" s="8">
        <f t="shared" si="20"/>
        <v>0</v>
      </c>
      <c r="H384" s="8">
        <f t="shared" si="20"/>
        <v>10</v>
      </c>
      <c r="I384" s="8">
        <f t="shared" si="20"/>
        <v>15</v>
      </c>
      <c r="J384" s="8">
        <f t="shared" si="20"/>
        <v>10</v>
      </c>
      <c r="K384" s="8">
        <f t="shared" si="20"/>
        <v>0</v>
      </c>
      <c r="L384" s="533">
        <f>SUM(E384:K384)</f>
        <v>55</v>
      </c>
      <c r="M384" s="71"/>
      <c r="N384" s="71"/>
      <c r="O384" s="71"/>
      <c r="P384" s="490">
        <f>IF(AND(L384&gt;=0,L384&lt;=50),0,IF(AND(L384&gt;=51,L384&lt;=75),1,IF(AND(L384&gt;=76,L384&lt;=100),2)))</f>
        <v>1</v>
      </c>
      <c r="Q384" s="468">
        <f>IF(C384="x",P384,0)</f>
        <v>1</v>
      </c>
      <c r="R384" s="468">
        <f>IF(D384="x",P384,0)</f>
        <v>0</v>
      </c>
    </row>
    <row r="385" spans="1:18" ht="33" hidden="1" customHeight="1" x14ac:dyDescent="0.25">
      <c r="A385" s="529"/>
      <c r="B385" s="532"/>
      <c r="C385" s="486"/>
      <c r="D385" s="486"/>
      <c r="E385" s="39" t="s">
        <v>40</v>
      </c>
      <c r="F385" s="39" t="s">
        <v>40</v>
      </c>
      <c r="G385" s="39"/>
      <c r="H385" s="39" t="s">
        <v>40</v>
      </c>
      <c r="I385" s="39" t="s">
        <v>40</v>
      </c>
      <c r="J385" s="39" t="s">
        <v>40</v>
      </c>
      <c r="K385" s="39"/>
      <c r="L385" s="534"/>
      <c r="M385" s="72"/>
      <c r="N385" s="72"/>
      <c r="O385" s="72"/>
      <c r="P385" s="492"/>
      <c r="Q385" s="470"/>
      <c r="R385" s="470"/>
    </row>
    <row r="386" spans="1:18" ht="30.75" hidden="1" customHeight="1" x14ac:dyDescent="0.25">
      <c r="A386" s="529"/>
      <c r="B386" s="518" t="e">
        <f>+'MAPA DE RIESGOS SECCIONALES'!#REF!</f>
        <v>#REF!</v>
      </c>
      <c r="C386" s="485"/>
      <c r="D386" s="485" t="s">
        <v>40</v>
      </c>
      <c r="E386" s="8">
        <f t="shared" ref="E386:K386" si="21">IF(E387="x",E381,0)</f>
        <v>15</v>
      </c>
      <c r="F386" s="8">
        <f t="shared" si="21"/>
        <v>5</v>
      </c>
      <c r="G386" s="8">
        <f t="shared" si="21"/>
        <v>0</v>
      </c>
      <c r="H386" s="8">
        <f t="shared" si="21"/>
        <v>10</v>
      </c>
      <c r="I386" s="8">
        <f t="shared" si="21"/>
        <v>15</v>
      </c>
      <c r="J386" s="8">
        <f t="shared" si="21"/>
        <v>10</v>
      </c>
      <c r="K386" s="8">
        <f t="shared" si="21"/>
        <v>30</v>
      </c>
      <c r="L386" s="533">
        <f>SUM(E386:K386)</f>
        <v>85</v>
      </c>
      <c r="M386" s="71"/>
      <c r="N386" s="71"/>
      <c r="O386" s="71"/>
      <c r="P386" s="490">
        <f>IF(AND(L386&gt;=0,L386&lt;=50),0,IF(AND(L386&gt;=51,L386&lt;=75),1,IF(AND(L386&gt;=76,L386&lt;=100),2)))</f>
        <v>2</v>
      </c>
      <c r="Q386" s="468">
        <f>IF(C386="x",P386,0)</f>
        <v>0</v>
      </c>
      <c r="R386" s="468">
        <f>IF(D386="x",P386,0)</f>
        <v>2</v>
      </c>
    </row>
    <row r="387" spans="1:18" ht="30.75" hidden="1" customHeight="1" x14ac:dyDescent="0.25">
      <c r="A387" s="529"/>
      <c r="B387" s="519"/>
      <c r="C387" s="486"/>
      <c r="D387" s="486"/>
      <c r="E387" s="39" t="s">
        <v>40</v>
      </c>
      <c r="F387" s="39" t="s">
        <v>40</v>
      </c>
      <c r="G387" s="39"/>
      <c r="H387" s="39" t="s">
        <v>40</v>
      </c>
      <c r="I387" s="39" t="s">
        <v>40</v>
      </c>
      <c r="J387" s="39" t="s">
        <v>40</v>
      </c>
      <c r="K387" s="39" t="s">
        <v>40</v>
      </c>
      <c r="L387" s="534"/>
      <c r="M387" s="72"/>
      <c r="N387" s="72"/>
      <c r="O387" s="72"/>
      <c r="P387" s="492"/>
      <c r="Q387" s="470"/>
      <c r="R387" s="470"/>
    </row>
    <row r="388" spans="1:18" ht="24" hidden="1" customHeight="1" x14ac:dyDescent="0.25">
      <c r="A388" s="529"/>
      <c r="B388" s="518" t="e">
        <f>+'MAPA DE RIESGOS SECCIONALES'!#REF!</f>
        <v>#REF!</v>
      </c>
      <c r="C388" s="485" t="s">
        <v>40</v>
      </c>
      <c r="D388" s="485"/>
      <c r="E388" s="8">
        <f t="shared" ref="E388:K388" si="22">IF(E389="x",E381,0)</f>
        <v>15</v>
      </c>
      <c r="F388" s="8">
        <f t="shared" si="22"/>
        <v>5</v>
      </c>
      <c r="G388" s="8">
        <f t="shared" si="22"/>
        <v>15</v>
      </c>
      <c r="H388" s="8">
        <f t="shared" si="22"/>
        <v>10</v>
      </c>
      <c r="I388" s="8">
        <f t="shared" si="22"/>
        <v>15</v>
      </c>
      <c r="J388" s="8">
        <f t="shared" si="22"/>
        <v>10</v>
      </c>
      <c r="K388" s="8">
        <f t="shared" si="22"/>
        <v>30</v>
      </c>
      <c r="L388" s="533">
        <f>SUM(E388:K388)</f>
        <v>100</v>
      </c>
      <c r="M388" s="71"/>
      <c r="N388" s="71"/>
      <c r="O388" s="71"/>
      <c r="P388" s="490">
        <f>IF(AND(L388&gt;=0,L388&lt;=50),0,IF(AND(L388&gt;=51,L388&lt;=75),1,IF(AND(L388&gt;=76,L388&lt;=100),2)))</f>
        <v>2</v>
      </c>
      <c r="Q388" s="468">
        <f>IF(C388="x",P388,0)</f>
        <v>2</v>
      </c>
      <c r="R388" s="468">
        <f>IF(D388="x",P388,0)</f>
        <v>0</v>
      </c>
    </row>
    <row r="389" spans="1:18" ht="24" hidden="1" customHeight="1" x14ac:dyDescent="0.25">
      <c r="A389" s="529"/>
      <c r="B389" s="519"/>
      <c r="C389" s="486"/>
      <c r="D389" s="486"/>
      <c r="E389" s="39" t="s">
        <v>40</v>
      </c>
      <c r="F389" s="39" t="s">
        <v>40</v>
      </c>
      <c r="G389" s="39" t="s">
        <v>40</v>
      </c>
      <c r="H389" s="39" t="s">
        <v>40</v>
      </c>
      <c r="I389" s="39" t="s">
        <v>40</v>
      </c>
      <c r="J389" s="39" t="s">
        <v>40</v>
      </c>
      <c r="K389" s="39" t="s">
        <v>40</v>
      </c>
      <c r="L389" s="534"/>
      <c r="M389" s="72"/>
      <c r="N389" s="72"/>
      <c r="O389" s="72"/>
      <c r="P389" s="492"/>
      <c r="Q389" s="470"/>
      <c r="R389" s="470"/>
    </row>
    <row r="390" spans="1:18" ht="18.75" hidden="1" customHeight="1" x14ac:dyDescent="0.25">
      <c r="A390" s="529"/>
      <c r="B390" s="537"/>
      <c r="C390" s="485"/>
      <c r="D390" s="485"/>
      <c r="E390" s="8">
        <f t="shared" ref="E390:K390" si="23">IF(E391="x",E381,0)</f>
        <v>0</v>
      </c>
      <c r="F390" s="8">
        <f t="shared" si="23"/>
        <v>0</v>
      </c>
      <c r="G390" s="8">
        <f t="shared" si="23"/>
        <v>0</v>
      </c>
      <c r="H390" s="8">
        <f t="shared" si="23"/>
        <v>0</v>
      </c>
      <c r="I390" s="8">
        <f t="shared" si="23"/>
        <v>0</v>
      </c>
      <c r="J390" s="8">
        <f t="shared" si="23"/>
        <v>0</v>
      </c>
      <c r="K390" s="8">
        <f t="shared" si="23"/>
        <v>0</v>
      </c>
      <c r="L390" s="533">
        <f>SUM(E390:K390)</f>
        <v>0</v>
      </c>
      <c r="M390" s="71"/>
      <c r="N390" s="71"/>
      <c r="O390" s="71"/>
      <c r="P390" s="490">
        <f>IF(AND(L390&gt;=0,L390&lt;=50),0,IF(AND(L390&gt;=51,L390&lt;=75),1,IF(AND(L390&gt;=76,L390&lt;=100),2)))</f>
        <v>0</v>
      </c>
      <c r="Q390" s="468">
        <f>IF(C390="x",P390,0)</f>
        <v>0</v>
      </c>
      <c r="R390" s="468">
        <f>IF(D390="x",P390,0)</f>
        <v>0</v>
      </c>
    </row>
    <row r="391" spans="1:18" ht="15" hidden="1" customHeight="1" x14ac:dyDescent="0.25">
      <c r="A391" s="530"/>
      <c r="B391" s="538"/>
      <c r="C391" s="486"/>
      <c r="D391" s="486"/>
      <c r="E391" s="39"/>
      <c r="F391" s="39"/>
      <c r="G391" s="39"/>
      <c r="H391" s="39"/>
      <c r="I391" s="39"/>
      <c r="J391" s="39"/>
      <c r="K391" s="39"/>
      <c r="L391" s="534"/>
      <c r="M391" s="72"/>
      <c r="N391" s="72"/>
      <c r="O391" s="72"/>
      <c r="P391" s="492"/>
      <c r="Q391" s="470"/>
      <c r="R391" s="470"/>
    </row>
    <row r="392" spans="1:18" hidden="1" x14ac:dyDescent="0.25">
      <c r="L392" s="535" t="s">
        <v>77</v>
      </c>
      <c r="M392" s="535"/>
      <c r="N392" s="535"/>
      <c r="O392" s="535"/>
      <c r="P392" s="536"/>
      <c r="Q392" s="38">
        <f>SUM(Q384:Q391)</f>
        <v>3</v>
      </c>
      <c r="R392" s="38">
        <f>SUM(R384:R391)</f>
        <v>2</v>
      </c>
    </row>
    <row r="393" spans="1:18" hidden="1" x14ac:dyDescent="0.25"/>
    <row r="394" spans="1:18" hidden="1" x14ac:dyDescent="0.25"/>
    <row r="395" spans="1:18" hidden="1" x14ac:dyDescent="0.25"/>
    <row r="396" spans="1:18" ht="21" hidden="1" customHeight="1" x14ac:dyDescent="0.25">
      <c r="A396" s="41" t="s">
        <v>1</v>
      </c>
      <c r="B396" s="487" t="s">
        <v>72</v>
      </c>
      <c r="C396" s="488"/>
      <c r="D396" s="489"/>
      <c r="E396" s="40">
        <v>15</v>
      </c>
      <c r="F396" s="40">
        <v>5</v>
      </c>
      <c r="G396" s="40">
        <v>15</v>
      </c>
      <c r="H396" s="40">
        <v>10</v>
      </c>
      <c r="I396" s="40">
        <v>15</v>
      </c>
      <c r="J396" s="40">
        <v>10</v>
      </c>
      <c r="K396" s="40">
        <v>30</v>
      </c>
      <c r="L396" s="40">
        <f>SUM(E396:K396)</f>
        <v>100</v>
      </c>
      <c r="M396" s="40"/>
      <c r="N396" s="40"/>
      <c r="O396" s="67"/>
      <c r="P396" s="490" t="s">
        <v>70</v>
      </c>
      <c r="Q396" s="471" t="s">
        <v>61</v>
      </c>
      <c r="R396" s="472"/>
    </row>
    <row r="397" spans="1:18" ht="43.5" hidden="1" customHeight="1" x14ac:dyDescent="0.25">
      <c r="A397" s="528" t="e">
        <f>+'MAPA DE RIESGOS SECCIONALES'!#REF!</f>
        <v>#REF!</v>
      </c>
      <c r="B397" s="36" t="s">
        <v>71</v>
      </c>
      <c r="C397" s="499" t="s">
        <v>2</v>
      </c>
      <c r="D397" s="499" t="s">
        <v>3</v>
      </c>
      <c r="E397" s="493" t="s">
        <v>41</v>
      </c>
      <c r="F397" s="493" t="s">
        <v>42</v>
      </c>
      <c r="G397" s="493" t="s">
        <v>43</v>
      </c>
      <c r="H397" s="493" t="s">
        <v>44</v>
      </c>
      <c r="I397" s="493" t="s">
        <v>45</v>
      </c>
      <c r="J397" s="493" t="s">
        <v>46</v>
      </c>
      <c r="K397" s="493" t="s">
        <v>47</v>
      </c>
      <c r="L397" s="493" t="s">
        <v>69</v>
      </c>
      <c r="M397" s="69"/>
      <c r="N397" s="69"/>
      <c r="O397" s="63"/>
      <c r="P397" s="491"/>
      <c r="Q397" s="466" t="s">
        <v>2</v>
      </c>
      <c r="R397" s="466" t="s">
        <v>3</v>
      </c>
    </row>
    <row r="398" spans="1:18" ht="35.25" hidden="1" customHeight="1" x14ac:dyDescent="0.25">
      <c r="A398" s="529"/>
      <c r="B398" s="37" t="s">
        <v>60</v>
      </c>
      <c r="C398" s="500"/>
      <c r="D398" s="500"/>
      <c r="E398" s="493"/>
      <c r="F398" s="493"/>
      <c r="G398" s="493"/>
      <c r="H398" s="493"/>
      <c r="I398" s="493"/>
      <c r="J398" s="493"/>
      <c r="K398" s="493"/>
      <c r="L398" s="493"/>
      <c r="M398" s="69"/>
      <c r="N398" s="69"/>
      <c r="O398" s="70"/>
      <c r="P398" s="492"/>
      <c r="Q398" s="467"/>
      <c r="R398" s="467"/>
    </row>
    <row r="399" spans="1:18" ht="18.75" hidden="1" customHeight="1" x14ac:dyDescent="0.25">
      <c r="A399" s="529"/>
      <c r="B399" s="531" t="e">
        <f>+'MAPA DE RIESGOS SECCIONALES'!#REF!</f>
        <v>#REF!</v>
      </c>
      <c r="C399" s="485"/>
      <c r="D399" s="485" t="s">
        <v>40</v>
      </c>
      <c r="E399" s="8">
        <f t="shared" ref="E399:K399" si="24">IF(E400="x",E396,0)</f>
        <v>15</v>
      </c>
      <c r="F399" s="8">
        <f t="shared" si="24"/>
        <v>5</v>
      </c>
      <c r="G399" s="8">
        <f t="shared" si="24"/>
        <v>0</v>
      </c>
      <c r="H399" s="8">
        <f t="shared" si="24"/>
        <v>10</v>
      </c>
      <c r="I399" s="8">
        <f t="shared" si="24"/>
        <v>15</v>
      </c>
      <c r="J399" s="8">
        <f t="shared" si="24"/>
        <v>10</v>
      </c>
      <c r="K399" s="8">
        <f t="shared" si="24"/>
        <v>30</v>
      </c>
      <c r="L399" s="533">
        <f>SUM(E399:K399)</f>
        <v>85</v>
      </c>
      <c r="M399" s="71"/>
      <c r="N399" s="71"/>
      <c r="O399" s="71"/>
      <c r="P399" s="490">
        <f>IF(AND(L399&gt;=0,L399&lt;=50),0,IF(AND(L399&gt;=51,L399&lt;=75),1,IF(AND(L399&gt;=76,L399&lt;=100),2)))</f>
        <v>2</v>
      </c>
      <c r="Q399" s="468">
        <f>IF(C399="x",P399,0)</f>
        <v>0</v>
      </c>
      <c r="R399" s="468">
        <f>IF(D399="x",P399,0)</f>
        <v>2</v>
      </c>
    </row>
    <row r="400" spans="1:18" ht="67.5" hidden="1" customHeight="1" x14ac:dyDescent="0.25">
      <c r="A400" s="529"/>
      <c r="B400" s="532"/>
      <c r="C400" s="486"/>
      <c r="D400" s="486"/>
      <c r="E400" s="39" t="s">
        <v>40</v>
      </c>
      <c r="F400" s="39" t="s">
        <v>40</v>
      </c>
      <c r="G400" s="39"/>
      <c r="H400" s="39" t="s">
        <v>40</v>
      </c>
      <c r="I400" s="39" t="s">
        <v>40</v>
      </c>
      <c r="J400" s="39" t="s">
        <v>40</v>
      </c>
      <c r="K400" s="39" t="s">
        <v>40</v>
      </c>
      <c r="L400" s="534"/>
      <c r="M400" s="72"/>
      <c r="N400" s="72"/>
      <c r="O400" s="72"/>
      <c r="P400" s="492"/>
      <c r="Q400" s="470"/>
      <c r="R400" s="470"/>
    </row>
    <row r="401" spans="1:18" ht="18.75" hidden="1" customHeight="1" x14ac:dyDescent="0.25">
      <c r="A401" s="529"/>
      <c r="B401" s="518" t="e">
        <f>+'MAPA DE RIESGOS SECCIONALES'!#REF!</f>
        <v>#REF!</v>
      </c>
      <c r="C401" s="485" t="s">
        <v>40</v>
      </c>
      <c r="D401" s="485"/>
      <c r="E401" s="8">
        <f t="shared" ref="E401:K401" si="25">IF(E402="x",E396,0)</f>
        <v>15</v>
      </c>
      <c r="F401" s="8">
        <f t="shared" si="25"/>
        <v>5</v>
      </c>
      <c r="G401" s="8">
        <f t="shared" si="25"/>
        <v>0</v>
      </c>
      <c r="H401" s="8">
        <f t="shared" si="25"/>
        <v>10</v>
      </c>
      <c r="I401" s="8">
        <f t="shared" si="25"/>
        <v>15</v>
      </c>
      <c r="J401" s="8">
        <f t="shared" si="25"/>
        <v>10</v>
      </c>
      <c r="K401" s="8">
        <f t="shared" si="25"/>
        <v>30</v>
      </c>
      <c r="L401" s="533">
        <f>SUM(E401:K401)</f>
        <v>85</v>
      </c>
      <c r="M401" s="71"/>
      <c r="N401" s="71"/>
      <c r="O401" s="71"/>
      <c r="P401" s="490">
        <f>IF(AND(L401&gt;=0,L401&lt;=50),0,IF(AND(L401&gt;=51,L401&lt;=75),1,IF(AND(L401&gt;=76,L401&lt;=100),2)))</f>
        <v>2</v>
      </c>
      <c r="Q401" s="468">
        <f>IF(C401="x",P401,0)</f>
        <v>2</v>
      </c>
      <c r="R401" s="468">
        <f>IF(D401="x",P401,0)</f>
        <v>0</v>
      </c>
    </row>
    <row r="402" spans="1:18" ht="15" hidden="1" customHeight="1" x14ac:dyDescent="0.25">
      <c r="A402" s="529"/>
      <c r="B402" s="519"/>
      <c r="C402" s="486"/>
      <c r="D402" s="486"/>
      <c r="E402" s="39" t="s">
        <v>40</v>
      </c>
      <c r="F402" s="39" t="s">
        <v>40</v>
      </c>
      <c r="G402" s="39"/>
      <c r="H402" s="39" t="s">
        <v>40</v>
      </c>
      <c r="I402" s="39" t="s">
        <v>40</v>
      </c>
      <c r="J402" s="39" t="s">
        <v>40</v>
      </c>
      <c r="K402" s="39" t="s">
        <v>40</v>
      </c>
      <c r="L402" s="534"/>
      <c r="M402" s="72"/>
      <c r="N402" s="72"/>
      <c r="O402" s="72"/>
      <c r="P402" s="492"/>
      <c r="Q402" s="470"/>
      <c r="R402" s="470"/>
    </row>
    <row r="403" spans="1:18" ht="18.75" hidden="1" customHeight="1" x14ac:dyDescent="0.25">
      <c r="A403" s="529"/>
      <c r="B403" s="518" t="e">
        <f>+'MAPA DE RIESGOS SECCIONALES'!#REF!</f>
        <v>#REF!</v>
      </c>
      <c r="C403" s="485" t="s">
        <v>40</v>
      </c>
      <c r="D403" s="485"/>
      <c r="E403" s="8">
        <f t="shared" ref="E403:K403" si="26">IF(E404="x",E396,0)</f>
        <v>15</v>
      </c>
      <c r="F403" s="8">
        <f t="shared" si="26"/>
        <v>5</v>
      </c>
      <c r="G403" s="8">
        <f t="shared" si="26"/>
        <v>15</v>
      </c>
      <c r="H403" s="8">
        <f t="shared" si="26"/>
        <v>10</v>
      </c>
      <c r="I403" s="8">
        <f t="shared" si="26"/>
        <v>15</v>
      </c>
      <c r="J403" s="8">
        <f t="shared" si="26"/>
        <v>10</v>
      </c>
      <c r="K403" s="8">
        <f t="shared" si="26"/>
        <v>30</v>
      </c>
      <c r="L403" s="533">
        <f>SUM(E403:K403)</f>
        <v>100</v>
      </c>
      <c r="M403" s="71"/>
      <c r="N403" s="71"/>
      <c r="O403" s="71"/>
      <c r="P403" s="490">
        <f>IF(AND(L403&gt;=0,L403&lt;=50),0,IF(AND(L403&gt;=51,L403&lt;=75),1,IF(AND(L403&gt;=76,L403&lt;=100),2)))</f>
        <v>2</v>
      </c>
      <c r="Q403" s="468">
        <f>IF(C403="x",P403,0)</f>
        <v>2</v>
      </c>
      <c r="R403" s="468">
        <f>IF(D403="x",P403,0)</f>
        <v>0</v>
      </c>
    </row>
    <row r="404" spans="1:18" ht="15" hidden="1" customHeight="1" x14ac:dyDescent="0.25">
      <c r="A404" s="529"/>
      <c r="B404" s="519"/>
      <c r="C404" s="486"/>
      <c r="D404" s="486"/>
      <c r="E404" s="39" t="s">
        <v>40</v>
      </c>
      <c r="F404" s="39" t="s">
        <v>40</v>
      </c>
      <c r="G404" s="39" t="s">
        <v>40</v>
      </c>
      <c r="H404" s="39" t="s">
        <v>40</v>
      </c>
      <c r="I404" s="39" t="s">
        <v>40</v>
      </c>
      <c r="J404" s="39" t="s">
        <v>40</v>
      </c>
      <c r="K404" s="39" t="s">
        <v>40</v>
      </c>
      <c r="L404" s="534"/>
      <c r="M404" s="72"/>
      <c r="N404" s="72"/>
      <c r="O404" s="72"/>
      <c r="P404" s="492"/>
      <c r="Q404" s="470"/>
      <c r="R404" s="470"/>
    </row>
    <row r="405" spans="1:18" ht="18.75" hidden="1" customHeight="1" x14ac:dyDescent="0.25">
      <c r="A405" s="529"/>
      <c r="B405" s="518" t="e">
        <f>+'MAPA DE RIESGOS SECCIONALES'!#REF!</f>
        <v>#REF!</v>
      </c>
      <c r="C405" s="485" t="s">
        <v>40</v>
      </c>
      <c r="D405" s="485"/>
      <c r="E405" s="8">
        <f t="shared" ref="E405:K405" si="27">IF(E406="x",E396,0)</f>
        <v>0</v>
      </c>
      <c r="F405" s="8">
        <f t="shared" si="27"/>
        <v>5</v>
      </c>
      <c r="G405" s="8">
        <f t="shared" si="27"/>
        <v>0</v>
      </c>
      <c r="H405" s="8">
        <f t="shared" si="27"/>
        <v>10</v>
      </c>
      <c r="I405" s="8">
        <f t="shared" si="27"/>
        <v>15</v>
      </c>
      <c r="J405" s="8">
        <f t="shared" si="27"/>
        <v>10</v>
      </c>
      <c r="K405" s="8">
        <f t="shared" si="27"/>
        <v>0</v>
      </c>
      <c r="L405" s="533">
        <f>SUM(E405:K405)</f>
        <v>40</v>
      </c>
      <c r="M405" s="71"/>
      <c r="N405" s="71"/>
      <c r="O405" s="71"/>
      <c r="P405" s="490">
        <f>IF(AND(L405&gt;=0,L405&lt;=50),0,IF(AND(L405&gt;=51,L405&lt;=75),1,IF(AND(L405&gt;=76,L405&lt;=100),2)))</f>
        <v>0</v>
      </c>
      <c r="Q405" s="468">
        <f>IF(C405="x",P405,0)</f>
        <v>0</v>
      </c>
      <c r="R405" s="468">
        <f>IF(D405="x",P405,0)</f>
        <v>0</v>
      </c>
    </row>
    <row r="406" spans="1:18" ht="15" hidden="1" customHeight="1" x14ac:dyDescent="0.25">
      <c r="A406" s="530"/>
      <c r="B406" s="519"/>
      <c r="C406" s="486"/>
      <c r="D406" s="486"/>
      <c r="E406" s="39"/>
      <c r="F406" s="39" t="s">
        <v>40</v>
      </c>
      <c r="G406" s="39"/>
      <c r="H406" s="39" t="s">
        <v>40</v>
      </c>
      <c r="I406" s="39" t="s">
        <v>40</v>
      </c>
      <c r="J406" s="39" t="s">
        <v>40</v>
      </c>
      <c r="K406" s="39"/>
      <c r="L406" s="534"/>
      <c r="M406" s="72"/>
      <c r="N406" s="72"/>
      <c r="O406" s="72"/>
      <c r="P406" s="492"/>
      <c r="Q406" s="470"/>
      <c r="R406" s="470"/>
    </row>
    <row r="407" spans="1:18" hidden="1" x14ac:dyDescent="0.25">
      <c r="L407" s="535" t="s">
        <v>77</v>
      </c>
      <c r="M407" s="535"/>
      <c r="N407" s="535"/>
      <c r="O407" s="535"/>
      <c r="P407" s="536"/>
      <c r="Q407" s="38">
        <f>SUM(Q399:Q406)</f>
        <v>4</v>
      </c>
      <c r="R407" s="38">
        <f>SUM(R399:R406)</f>
        <v>2</v>
      </c>
    </row>
    <row r="408" spans="1:18" hidden="1" x14ac:dyDescent="0.25"/>
    <row r="409" spans="1:18" hidden="1" x14ac:dyDescent="0.25"/>
    <row r="410" spans="1:18" hidden="1" x14ac:dyDescent="0.25"/>
    <row r="411" spans="1:18" ht="21" hidden="1" customHeight="1" x14ac:dyDescent="0.25">
      <c r="A411" s="41" t="s">
        <v>1</v>
      </c>
      <c r="B411" s="487" t="s">
        <v>72</v>
      </c>
      <c r="C411" s="488"/>
      <c r="D411" s="489"/>
      <c r="E411" s="40">
        <v>15</v>
      </c>
      <c r="F411" s="40">
        <v>5</v>
      </c>
      <c r="G411" s="40">
        <v>15</v>
      </c>
      <c r="H411" s="40">
        <v>10</v>
      </c>
      <c r="I411" s="40">
        <v>15</v>
      </c>
      <c r="J411" s="40">
        <v>10</v>
      </c>
      <c r="K411" s="40">
        <v>30</v>
      </c>
      <c r="L411" s="40">
        <f>SUM(E411:K411)</f>
        <v>100</v>
      </c>
      <c r="M411" s="40"/>
      <c r="N411" s="40"/>
      <c r="O411" s="67"/>
      <c r="P411" s="490" t="s">
        <v>70</v>
      </c>
      <c r="Q411" s="471" t="s">
        <v>61</v>
      </c>
      <c r="R411" s="472"/>
    </row>
    <row r="412" spans="1:18" ht="43.5" hidden="1" customHeight="1" x14ac:dyDescent="0.25">
      <c r="A412" s="528" t="e">
        <f>+'MAPA DE RIESGOS SECCIONALES'!#REF!</f>
        <v>#REF!</v>
      </c>
      <c r="B412" s="36" t="s">
        <v>71</v>
      </c>
      <c r="C412" s="499" t="s">
        <v>2</v>
      </c>
      <c r="D412" s="499" t="s">
        <v>3</v>
      </c>
      <c r="E412" s="493" t="s">
        <v>41</v>
      </c>
      <c r="F412" s="493" t="s">
        <v>42</v>
      </c>
      <c r="G412" s="493" t="s">
        <v>43</v>
      </c>
      <c r="H412" s="493" t="s">
        <v>44</v>
      </c>
      <c r="I412" s="493" t="s">
        <v>45</v>
      </c>
      <c r="J412" s="493" t="s">
        <v>46</v>
      </c>
      <c r="K412" s="493" t="s">
        <v>47</v>
      </c>
      <c r="L412" s="493" t="s">
        <v>69</v>
      </c>
      <c r="M412" s="69"/>
      <c r="N412" s="69"/>
      <c r="O412" s="63"/>
      <c r="P412" s="491"/>
      <c r="Q412" s="466" t="s">
        <v>2</v>
      </c>
      <c r="R412" s="466" t="s">
        <v>3</v>
      </c>
    </row>
    <row r="413" spans="1:18" ht="35.25" hidden="1" customHeight="1" x14ac:dyDescent="0.25">
      <c r="A413" s="529"/>
      <c r="B413" s="37" t="s">
        <v>60</v>
      </c>
      <c r="C413" s="500"/>
      <c r="D413" s="500"/>
      <c r="E413" s="493"/>
      <c r="F413" s="493"/>
      <c r="G413" s="493"/>
      <c r="H413" s="493"/>
      <c r="I413" s="493"/>
      <c r="J413" s="493"/>
      <c r="K413" s="493"/>
      <c r="L413" s="493"/>
      <c r="M413" s="69"/>
      <c r="N413" s="69"/>
      <c r="O413" s="70"/>
      <c r="P413" s="492"/>
      <c r="Q413" s="467"/>
      <c r="R413" s="467"/>
    </row>
    <row r="414" spans="1:18" ht="18.75" hidden="1" customHeight="1" x14ac:dyDescent="0.25">
      <c r="A414" s="529"/>
      <c r="B414" s="531" t="e">
        <f>+'MAPA DE RIESGOS SECCIONALES'!#REF!</f>
        <v>#REF!</v>
      </c>
      <c r="C414" s="485"/>
      <c r="D414" s="485" t="s">
        <v>40</v>
      </c>
      <c r="E414" s="8">
        <f t="shared" ref="E414:K414" si="28">IF(E415="x",E411,0)</f>
        <v>15</v>
      </c>
      <c r="F414" s="8">
        <f t="shared" si="28"/>
        <v>5</v>
      </c>
      <c r="G414" s="8">
        <f t="shared" si="28"/>
        <v>0</v>
      </c>
      <c r="H414" s="8">
        <f t="shared" si="28"/>
        <v>10</v>
      </c>
      <c r="I414" s="8">
        <f t="shared" si="28"/>
        <v>15</v>
      </c>
      <c r="J414" s="8">
        <f t="shared" si="28"/>
        <v>10</v>
      </c>
      <c r="K414" s="8">
        <f t="shared" si="28"/>
        <v>30</v>
      </c>
      <c r="L414" s="533">
        <f>SUM(E414:K414)</f>
        <v>85</v>
      </c>
      <c r="M414" s="71"/>
      <c r="N414" s="71"/>
      <c r="O414" s="71"/>
      <c r="P414" s="490">
        <f>IF(AND(L414&gt;=0,L414&lt;=50),0,IF(AND(L414&gt;=51,L414&lt;=75),1,IF(AND(L414&gt;=76,L414&lt;=100),2)))</f>
        <v>2</v>
      </c>
      <c r="Q414" s="468">
        <f>IF(C414="x",P414,0)</f>
        <v>0</v>
      </c>
      <c r="R414" s="468">
        <f>IF(D414="x",P414,0)</f>
        <v>2</v>
      </c>
    </row>
    <row r="415" spans="1:18" ht="67.5" hidden="1" customHeight="1" x14ac:dyDescent="0.25">
      <c r="A415" s="529"/>
      <c r="B415" s="532"/>
      <c r="C415" s="486"/>
      <c r="D415" s="486"/>
      <c r="E415" s="39" t="s">
        <v>40</v>
      </c>
      <c r="F415" s="39" t="s">
        <v>40</v>
      </c>
      <c r="G415" s="39"/>
      <c r="H415" s="39" t="s">
        <v>40</v>
      </c>
      <c r="I415" s="39" t="s">
        <v>40</v>
      </c>
      <c r="J415" s="39" t="s">
        <v>40</v>
      </c>
      <c r="K415" s="39" t="s">
        <v>40</v>
      </c>
      <c r="L415" s="534"/>
      <c r="M415" s="72"/>
      <c r="N415" s="72"/>
      <c r="O415" s="72"/>
      <c r="P415" s="492"/>
      <c r="Q415" s="470"/>
      <c r="R415" s="470"/>
    </row>
    <row r="416" spans="1:18" ht="28.5" hidden="1" customHeight="1" x14ac:dyDescent="0.25">
      <c r="A416" s="529"/>
      <c r="B416" s="551" t="e">
        <f>+'MAPA DE RIESGOS SECCIONALES'!#REF!</f>
        <v>#REF!</v>
      </c>
      <c r="C416" s="485"/>
      <c r="D416" s="485" t="s">
        <v>40</v>
      </c>
      <c r="E416" s="8">
        <f t="shared" ref="E416:K416" si="29">IF(E417="x",E411,0)</f>
        <v>15</v>
      </c>
      <c r="F416" s="8">
        <f t="shared" si="29"/>
        <v>5</v>
      </c>
      <c r="G416" s="8">
        <f t="shared" si="29"/>
        <v>0</v>
      </c>
      <c r="H416" s="8">
        <f t="shared" si="29"/>
        <v>10</v>
      </c>
      <c r="I416" s="8">
        <f t="shared" si="29"/>
        <v>15</v>
      </c>
      <c r="J416" s="8">
        <f t="shared" si="29"/>
        <v>10</v>
      </c>
      <c r="K416" s="8">
        <f t="shared" si="29"/>
        <v>30</v>
      </c>
      <c r="L416" s="533">
        <f>SUM(E416:K416)</f>
        <v>85</v>
      </c>
      <c r="M416" s="71"/>
      <c r="N416" s="71"/>
      <c r="O416" s="71"/>
      <c r="P416" s="490">
        <f>IF(AND(L416&gt;=0,L416&lt;=50),0,IF(AND(L416&gt;=51,L416&lt;=75),1,IF(AND(L416&gt;=76,L416&lt;=100),2)))</f>
        <v>2</v>
      </c>
      <c r="Q416" s="468">
        <f>IF(C416="x",P416,0)</f>
        <v>0</v>
      </c>
      <c r="R416" s="468">
        <f>IF(D416="x",P416,0)</f>
        <v>2</v>
      </c>
    </row>
    <row r="417" spans="1:18" ht="20.25" hidden="1" customHeight="1" x14ac:dyDescent="0.25">
      <c r="A417" s="529"/>
      <c r="B417" s="552"/>
      <c r="C417" s="486"/>
      <c r="D417" s="486"/>
      <c r="E417" s="39" t="s">
        <v>40</v>
      </c>
      <c r="F417" s="39" t="s">
        <v>40</v>
      </c>
      <c r="G417" s="39"/>
      <c r="H417" s="39" t="s">
        <v>40</v>
      </c>
      <c r="I417" s="39" t="s">
        <v>40</v>
      </c>
      <c r="J417" s="39" t="s">
        <v>40</v>
      </c>
      <c r="K417" s="39" t="s">
        <v>40</v>
      </c>
      <c r="L417" s="534"/>
      <c r="M417" s="72"/>
      <c r="N417" s="72"/>
      <c r="O417" s="72"/>
      <c r="P417" s="492"/>
      <c r="Q417" s="470"/>
      <c r="R417" s="470"/>
    </row>
    <row r="418" spans="1:18" ht="18.75" hidden="1" customHeight="1" x14ac:dyDescent="0.25">
      <c r="A418" s="529"/>
      <c r="B418" s="551" t="e">
        <f>+'MAPA DE RIESGOS SECCIONALES'!#REF!</f>
        <v>#REF!</v>
      </c>
      <c r="C418" s="485" t="s">
        <v>40</v>
      </c>
      <c r="D418" s="485"/>
      <c r="E418" s="8">
        <f t="shared" ref="E418:K418" si="30">IF(E419="x",E411,0)</f>
        <v>15</v>
      </c>
      <c r="F418" s="8">
        <f t="shared" si="30"/>
        <v>5</v>
      </c>
      <c r="G418" s="8">
        <f t="shared" si="30"/>
        <v>0</v>
      </c>
      <c r="H418" s="8">
        <f t="shared" si="30"/>
        <v>10</v>
      </c>
      <c r="I418" s="8">
        <f t="shared" si="30"/>
        <v>0</v>
      </c>
      <c r="J418" s="8">
        <f t="shared" si="30"/>
        <v>10</v>
      </c>
      <c r="K418" s="8">
        <f t="shared" si="30"/>
        <v>0</v>
      </c>
      <c r="L418" s="533">
        <f>SUM(E418:K418)</f>
        <v>40</v>
      </c>
      <c r="M418" s="71"/>
      <c r="N418" s="71"/>
      <c r="O418" s="71"/>
      <c r="P418" s="490">
        <f>IF(AND(L418&gt;=0,L418&lt;=50),0,IF(AND(L418&gt;=51,L418&lt;=75),1,IF(AND(L418&gt;=76,L418&lt;=100),2)))</f>
        <v>0</v>
      </c>
      <c r="Q418" s="468">
        <f>IF(C418="x",P418,0)</f>
        <v>0</v>
      </c>
      <c r="R418" s="468">
        <f>IF(D418="x",P418,0)</f>
        <v>0</v>
      </c>
    </row>
    <row r="419" spans="1:18" ht="15" hidden="1" customHeight="1" x14ac:dyDescent="0.25">
      <c r="A419" s="529"/>
      <c r="B419" s="552"/>
      <c r="C419" s="486"/>
      <c r="D419" s="486"/>
      <c r="E419" s="39" t="s">
        <v>40</v>
      </c>
      <c r="F419" s="39" t="s">
        <v>40</v>
      </c>
      <c r="G419" s="39"/>
      <c r="H419" s="39" t="s">
        <v>40</v>
      </c>
      <c r="I419" s="39"/>
      <c r="J419" s="39" t="s">
        <v>40</v>
      </c>
      <c r="K419" s="39"/>
      <c r="L419" s="534"/>
      <c r="M419" s="72"/>
      <c r="N419" s="72"/>
      <c r="O419" s="72"/>
      <c r="P419" s="492"/>
      <c r="Q419" s="470"/>
      <c r="R419" s="470"/>
    </row>
    <row r="420" spans="1:18" ht="18.75" hidden="1" customHeight="1" x14ac:dyDescent="0.25">
      <c r="A420" s="529"/>
      <c r="B420" s="551" t="e">
        <f>+'MAPA DE RIESGOS SECCIONALES'!#REF!</f>
        <v>#REF!</v>
      </c>
      <c r="C420" s="485"/>
      <c r="D420" s="485" t="s">
        <v>40</v>
      </c>
      <c r="E420" s="8">
        <f t="shared" ref="E420:K420" si="31">IF(E421="x",E411,0)</f>
        <v>15</v>
      </c>
      <c r="F420" s="8">
        <f t="shared" si="31"/>
        <v>5</v>
      </c>
      <c r="G420" s="8">
        <f t="shared" si="31"/>
        <v>0</v>
      </c>
      <c r="H420" s="8">
        <f t="shared" si="31"/>
        <v>10</v>
      </c>
      <c r="I420" s="8">
        <f t="shared" si="31"/>
        <v>15</v>
      </c>
      <c r="J420" s="8">
        <f t="shared" si="31"/>
        <v>10</v>
      </c>
      <c r="K420" s="8">
        <f t="shared" si="31"/>
        <v>30</v>
      </c>
      <c r="L420" s="533">
        <f>SUM(E420:K420)</f>
        <v>85</v>
      </c>
      <c r="M420" s="71"/>
      <c r="N420" s="71"/>
      <c r="O420" s="71"/>
      <c r="P420" s="490">
        <f>IF(AND(L420&gt;=0,L420&lt;=50),0,IF(AND(L420&gt;=51,L420&lt;=75),1,IF(AND(L420&gt;=76,L420&lt;=100),2)))</f>
        <v>2</v>
      </c>
      <c r="Q420" s="468">
        <f>IF(C420="x",P420,0)</f>
        <v>0</v>
      </c>
      <c r="R420" s="468">
        <f>IF(D420="x",P420,0)</f>
        <v>2</v>
      </c>
    </row>
    <row r="421" spans="1:18" ht="15" hidden="1" customHeight="1" x14ac:dyDescent="0.25">
      <c r="A421" s="530"/>
      <c r="B421" s="552"/>
      <c r="C421" s="486"/>
      <c r="D421" s="486"/>
      <c r="E421" s="39" t="s">
        <v>40</v>
      </c>
      <c r="F421" s="39" t="s">
        <v>40</v>
      </c>
      <c r="G421" s="39"/>
      <c r="H421" s="39" t="s">
        <v>40</v>
      </c>
      <c r="I421" s="39" t="s">
        <v>40</v>
      </c>
      <c r="J421" s="39" t="s">
        <v>40</v>
      </c>
      <c r="K421" s="39" t="s">
        <v>40</v>
      </c>
      <c r="L421" s="534"/>
      <c r="M421" s="72"/>
      <c r="N421" s="72"/>
      <c r="O421" s="72"/>
      <c r="P421" s="492"/>
      <c r="Q421" s="470"/>
      <c r="R421" s="470"/>
    </row>
    <row r="422" spans="1:18" hidden="1" x14ac:dyDescent="0.25">
      <c r="L422" s="535" t="s">
        <v>77</v>
      </c>
      <c r="M422" s="535"/>
      <c r="N422" s="535"/>
      <c r="O422" s="535"/>
      <c r="P422" s="536"/>
      <c r="Q422" s="38">
        <f>SUM(Q414:Q421)</f>
        <v>0</v>
      </c>
      <c r="R422" s="38">
        <f>SUM(R414:R421)</f>
        <v>6</v>
      </c>
    </row>
    <row r="423" spans="1:18" hidden="1" x14ac:dyDescent="0.25"/>
    <row r="424" spans="1:18" hidden="1" x14ac:dyDescent="0.25"/>
    <row r="425" spans="1:18" hidden="1" x14ac:dyDescent="0.25"/>
    <row r="426" spans="1:18" ht="21" hidden="1" customHeight="1" x14ac:dyDescent="0.25">
      <c r="A426" s="41" t="s">
        <v>1</v>
      </c>
      <c r="B426" s="487" t="s">
        <v>72</v>
      </c>
      <c r="C426" s="488"/>
      <c r="D426" s="489"/>
      <c r="E426" s="40">
        <v>15</v>
      </c>
      <c r="F426" s="40">
        <v>5</v>
      </c>
      <c r="G426" s="40">
        <v>15</v>
      </c>
      <c r="H426" s="40">
        <v>10</v>
      </c>
      <c r="I426" s="40">
        <v>15</v>
      </c>
      <c r="J426" s="40">
        <v>10</v>
      </c>
      <c r="K426" s="40">
        <v>30</v>
      </c>
      <c r="L426" s="40">
        <f>SUM(E426:K426)</f>
        <v>100</v>
      </c>
      <c r="M426" s="40"/>
      <c r="N426" s="40"/>
      <c r="O426" s="67"/>
      <c r="P426" s="490" t="s">
        <v>70</v>
      </c>
      <c r="Q426" s="471" t="s">
        <v>61</v>
      </c>
      <c r="R426" s="472"/>
    </row>
    <row r="427" spans="1:18" ht="43.5" hidden="1" customHeight="1" x14ac:dyDescent="0.25">
      <c r="A427" s="528" t="e">
        <f>+'MAPA DE RIESGOS SECCIONALES'!#REF!</f>
        <v>#REF!</v>
      </c>
      <c r="B427" s="36" t="s">
        <v>71</v>
      </c>
      <c r="C427" s="499" t="s">
        <v>2</v>
      </c>
      <c r="D427" s="499" t="s">
        <v>3</v>
      </c>
      <c r="E427" s="493" t="s">
        <v>41</v>
      </c>
      <c r="F427" s="493" t="s">
        <v>42</v>
      </c>
      <c r="G427" s="493" t="s">
        <v>43</v>
      </c>
      <c r="H427" s="493" t="s">
        <v>44</v>
      </c>
      <c r="I427" s="493" t="s">
        <v>45</v>
      </c>
      <c r="J427" s="493" t="s">
        <v>46</v>
      </c>
      <c r="K427" s="493" t="s">
        <v>47</v>
      </c>
      <c r="L427" s="493" t="s">
        <v>69</v>
      </c>
      <c r="M427" s="69"/>
      <c r="N427" s="69"/>
      <c r="O427" s="63"/>
      <c r="P427" s="491"/>
      <c r="Q427" s="466" t="s">
        <v>2</v>
      </c>
      <c r="R427" s="466" t="s">
        <v>3</v>
      </c>
    </row>
    <row r="428" spans="1:18" ht="35.25" hidden="1" customHeight="1" x14ac:dyDescent="0.25">
      <c r="A428" s="529"/>
      <c r="B428" s="37" t="s">
        <v>60</v>
      </c>
      <c r="C428" s="500"/>
      <c r="D428" s="500"/>
      <c r="E428" s="493"/>
      <c r="F428" s="493"/>
      <c r="G428" s="493"/>
      <c r="H428" s="493"/>
      <c r="I428" s="493"/>
      <c r="J428" s="493"/>
      <c r="K428" s="493"/>
      <c r="L428" s="493"/>
      <c r="M428" s="69"/>
      <c r="N428" s="69"/>
      <c r="O428" s="70"/>
      <c r="P428" s="492"/>
      <c r="Q428" s="467"/>
      <c r="R428" s="467"/>
    </row>
    <row r="429" spans="1:18" ht="18.75" hidden="1" customHeight="1" x14ac:dyDescent="0.25">
      <c r="A429" s="529"/>
      <c r="B429" s="551" t="e">
        <f>+'MAPA DE RIESGOS SECCIONALES'!#REF!</f>
        <v>#REF!</v>
      </c>
      <c r="C429" s="485" t="s">
        <v>40</v>
      </c>
      <c r="D429" s="485"/>
      <c r="E429" s="8">
        <f t="shared" ref="E429:K429" si="32">IF(E430="x",E426,0)</f>
        <v>15</v>
      </c>
      <c r="F429" s="8">
        <f t="shared" si="32"/>
        <v>5</v>
      </c>
      <c r="G429" s="8">
        <f t="shared" si="32"/>
        <v>0</v>
      </c>
      <c r="H429" s="8">
        <f t="shared" si="32"/>
        <v>10</v>
      </c>
      <c r="I429" s="8">
        <f t="shared" si="32"/>
        <v>0</v>
      </c>
      <c r="J429" s="8">
        <f t="shared" si="32"/>
        <v>10</v>
      </c>
      <c r="K429" s="8">
        <f t="shared" si="32"/>
        <v>30</v>
      </c>
      <c r="L429" s="533">
        <f>SUM(E429:K429)</f>
        <v>70</v>
      </c>
      <c r="M429" s="71"/>
      <c r="N429" s="71"/>
      <c r="O429" s="71"/>
      <c r="P429" s="490">
        <f>IF(AND(L429&gt;=0,L429&lt;=50),0,IF(AND(L429&gt;=51,L429&lt;=75),1,IF(AND(L429&gt;=76,L429&lt;=100),2)))</f>
        <v>1</v>
      </c>
      <c r="Q429" s="468">
        <f>IF(C429="x",P429,0)</f>
        <v>1</v>
      </c>
      <c r="R429" s="468">
        <f>IF(D429="x",P429,0)</f>
        <v>0</v>
      </c>
    </row>
    <row r="430" spans="1:18" ht="67.5" hidden="1" customHeight="1" x14ac:dyDescent="0.25">
      <c r="A430" s="529"/>
      <c r="B430" s="552"/>
      <c r="C430" s="486"/>
      <c r="D430" s="486"/>
      <c r="E430" s="39" t="s">
        <v>40</v>
      </c>
      <c r="F430" s="39" t="s">
        <v>40</v>
      </c>
      <c r="G430" s="39"/>
      <c r="H430" s="39" t="s">
        <v>40</v>
      </c>
      <c r="I430" s="39"/>
      <c r="J430" s="39" t="s">
        <v>40</v>
      </c>
      <c r="K430" s="39" t="s">
        <v>40</v>
      </c>
      <c r="L430" s="534"/>
      <c r="M430" s="72"/>
      <c r="N430" s="72"/>
      <c r="O430" s="72"/>
      <c r="P430" s="492"/>
      <c r="Q430" s="470"/>
      <c r="R430" s="470"/>
    </row>
    <row r="431" spans="1:18" ht="18.75" hidden="1" customHeight="1" x14ac:dyDescent="0.25">
      <c r="A431" s="529"/>
      <c r="B431" s="551" t="e">
        <f>+'MAPA DE RIESGOS SECCIONALES'!#REF!</f>
        <v>#REF!</v>
      </c>
      <c r="C431" s="485" t="s">
        <v>40</v>
      </c>
      <c r="D431" s="485"/>
      <c r="E431" s="8">
        <f t="shared" ref="E431:K431" si="33">IF(E432="x",E426,0)</f>
        <v>15</v>
      </c>
      <c r="F431" s="8">
        <f t="shared" si="33"/>
        <v>5</v>
      </c>
      <c r="G431" s="8">
        <f t="shared" si="33"/>
        <v>0</v>
      </c>
      <c r="H431" s="8">
        <f t="shared" si="33"/>
        <v>10</v>
      </c>
      <c r="I431" s="8">
        <f t="shared" si="33"/>
        <v>15</v>
      </c>
      <c r="J431" s="8">
        <f t="shared" si="33"/>
        <v>10</v>
      </c>
      <c r="K431" s="8">
        <f t="shared" si="33"/>
        <v>30</v>
      </c>
      <c r="L431" s="533">
        <f>SUM(E431:K431)</f>
        <v>85</v>
      </c>
      <c r="M431" s="71"/>
      <c r="N431" s="71"/>
      <c r="O431" s="71"/>
      <c r="P431" s="490">
        <f>IF(AND(L431&gt;=0,L431&lt;=50),0,IF(AND(L431&gt;=51,L431&lt;=75),1,IF(AND(L431&gt;=76,L431&lt;=100),2)))</f>
        <v>2</v>
      </c>
      <c r="Q431" s="468">
        <f>IF(C431="x",P431,0)</f>
        <v>2</v>
      </c>
      <c r="R431" s="468">
        <f>IF(D431="x",P431,0)</f>
        <v>0</v>
      </c>
    </row>
    <row r="432" spans="1:18" ht="15" hidden="1" customHeight="1" x14ac:dyDescent="0.25">
      <c r="A432" s="529"/>
      <c r="B432" s="552"/>
      <c r="C432" s="486"/>
      <c r="D432" s="486"/>
      <c r="E432" s="39" t="s">
        <v>40</v>
      </c>
      <c r="F432" s="39" t="s">
        <v>40</v>
      </c>
      <c r="G432" s="39"/>
      <c r="H432" s="39" t="s">
        <v>40</v>
      </c>
      <c r="I432" s="39" t="s">
        <v>40</v>
      </c>
      <c r="J432" s="39" t="s">
        <v>40</v>
      </c>
      <c r="K432" s="39" t="s">
        <v>40</v>
      </c>
      <c r="L432" s="534"/>
      <c r="M432" s="72"/>
      <c r="N432" s="72"/>
      <c r="O432" s="72"/>
      <c r="P432" s="492"/>
      <c r="Q432" s="470"/>
      <c r="R432" s="470"/>
    </row>
    <row r="433" spans="1:18" ht="18.75" hidden="1" customHeight="1" x14ac:dyDescent="0.25">
      <c r="A433" s="529"/>
      <c r="B433" s="551" t="e">
        <f>+'MAPA DE RIESGOS SECCIONALES'!#REF!</f>
        <v>#REF!</v>
      </c>
      <c r="C433" s="485" t="s">
        <v>40</v>
      </c>
      <c r="D433" s="485"/>
      <c r="E433" s="8">
        <f t="shared" ref="E433:K433" si="34">IF(E434="x",E426,0)</f>
        <v>15</v>
      </c>
      <c r="F433" s="8">
        <f t="shared" si="34"/>
        <v>5</v>
      </c>
      <c r="G433" s="8">
        <f t="shared" si="34"/>
        <v>0</v>
      </c>
      <c r="H433" s="8">
        <f t="shared" si="34"/>
        <v>10</v>
      </c>
      <c r="I433" s="8">
        <f t="shared" si="34"/>
        <v>15</v>
      </c>
      <c r="J433" s="8">
        <f t="shared" si="34"/>
        <v>10</v>
      </c>
      <c r="K433" s="8">
        <f t="shared" si="34"/>
        <v>30</v>
      </c>
      <c r="L433" s="533">
        <f>SUM(E433:K433)</f>
        <v>85</v>
      </c>
      <c r="M433" s="71"/>
      <c r="N433" s="71"/>
      <c r="O433" s="71"/>
      <c r="P433" s="490">
        <f>IF(AND(L433&gt;=0,L433&lt;=50),0,IF(AND(L433&gt;=51,L433&lt;=75),1,IF(AND(L433&gt;=76,L433&lt;=100),2)))</f>
        <v>2</v>
      </c>
      <c r="Q433" s="468">
        <f>IF(C433="x",P433,0)</f>
        <v>2</v>
      </c>
      <c r="R433" s="468">
        <f>IF(D433="x",P433,0)</f>
        <v>0</v>
      </c>
    </row>
    <row r="434" spans="1:18" ht="15" hidden="1" customHeight="1" x14ac:dyDescent="0.25">
      <c r="A434" s="529"/>
      <c r="B434" s="552"/>
      <c r="C434" s="486"/>
      <c r="D434" s="486"/>
      <c r="E434" s="39" t="s">
        <v>40</v>
      </c>
      <c r="F434" s="39" t="s">
        <v>40</v>
      </c>
      <c r="G434" s="39"/>
      <c r="H434" s="39" t="s">
        <v>40</v>
      </c>
      <c r="I434" s="39" t="s">
        <v>40</v>
      </c>
      <c r="J434" s="39" t="s">
        <v>40</v>
      </c>
      <c r="K434" s="39" t="s">
        <v>40</v>
      </c>
      <c r="L434" s="534"/>
      <c r="M434" s="72"/>
      <c r="N434" s="72"/>
      <c r="O434" s="72"/>
      <c r="P434" s="492"/>
      <c r="Q434" s="470"/>
      <c r="R434" s="470"/>
    </row>
    <row r="435" spans="1:18" ht="18.75" hidden="1" customHeight="1" x14ac:dyDescent="0.25">
      <c r="A435" s="529"/>
      <c r="B435" s="551"/>
      <c r="C435" s="485"/>
      <c r="D435" s="485"/>
      <c r="E435" s="8">
        <f t="shared" ref="E435:K435" si="35">IF(E436="x",E426,0)</f>
        <v>0</v>
      </c>
      <c r="F435" s="8">
        <f t="shared" si="35"/>
        <v>0</v>
      </c>
      <c r="G435" s="8">
        <f t="shared" si="35"/>
        <v>0</v>
      </c>
      <c r="H435" s="8">
        <f t="shared" si="35"/>
        <v>0</v>
      </c>
      <c r="I435" s="8">
        <f t="shared" si="35"/>
        <v>0</v>
      </c>
      <c r="J435" s="8">
        <f t="shared" si="35"/>
        <v>0</v>
      </c>
      <c r="K435" s="8">
        <f t="shared" si="35"/>
        <v>0</v>
      </c>
      <c r="L435" s="533">
        <f>SUM(E435:K435)</f>
        <v>0</v>
      </c>
      <c r="M435" s="71"/>
      <c r="N435" s="71"/>
      <c r="O435" s="71"/>
      <c r="P435" s="490">
        <f>IF(AND(L435&gt;=0,L435&lt;=50),0,IF(AND(L435&gt;=51,L435&lt;=75),1,IF(AND(L435&gt;=76,L435&lt;=100),2)))</f>
        <v>0</v>
      </c>
      <c r="Q435" s="468">
        <f>IF(C435="x",P435,0)</f>
        <v>0</v>
      </c>
      <c r="R435" s="468">
        <f>IF(D435="x",P435,0)</f>
        <v>0</v>
      </c>
    </row>
    <row r="436" spans="1:18" ht="15" hidden="1" customHeight="1" x14ac:dyDescent="0.25">
      <c r="A436" s="530"/>
      <c r="B436" s="552"/>
      <c r="C436" s="486"/>
      <c r="D436" s="486"/>
      <c r="E436" s="39"/>
      <c r="F436" s="39"/>
      <c r="G436" s="39"/>
      <c r="H436" s="39"/>
      <c r="I436" s="39"/>
      <c r="J436" s="39"/>
      <c r="K436" s="39"/>
      <c r="L436" s="534"/>
      <c r="M436" s="72"/>
      <c r="N436" s="72"/>
      <c r="O436" s="72"/>
      <c r="P436" s="492"/>
      <c r="Q436" s="470"/>
      <c r="R436" s="470"/>
    </row>
    <row r="437" spans="1:18" hidden="1" x14ac:dyDescent="0.25">
      <c r="L437" s="535" t="s">
        <v>77</v>
      </c>
      <c r="M437" s="535"/>
      <c r="N437" s="535"/>
      <c r="O437" s="535"/>
      <c r="P437" s="536"/>
      <c r="Q437" s="38">
        <f>SUM(Q429:Q436)</f>
        <v>5</v>
      </c>
      <c r="R437" s="38">
        <f>SUM(R429:R436)</f>
        <v>0</v>
      </c>
    </row>
    <row r="438" spans="1:18" hidden="1" x14ac:dyDescent="0.25"/>
    <row r="439" spans="1:18" hidden="1" x14ac:dyDescent="0.25"/>
    <row r="440" spans="1:18" hidden="1" x14ac:dyDescent="0.25"/>
    <row r="441" spans="1:18" ht="21" hidden="1" customHeight="1" x14ac:dyDescent="0.25">
      <c r="A441" s="41" t="s">
        <v>1</v>
      </c>
      <c r="B441" s="487" t="s">
        <v>72</v>
      </c>
      <c r="C441" s="488"/>
      <c r="D441" s="489"/>
      <c r="E441" s="40">
        <v>15</v>
      </c>
      <c r="F441" s="40">
        <v>5</v>
      </c>
      <c r="G441" s="40">
        <v>15</v>
      </c>
      <c r="H441" s="40">
        <v>10</v>
      </c>
      <c r="I441" s="40">
        <v>15</v>
      </c>
      <c r="J441" s="40">
        <v>10</v>
      </c>
      <c r="K441" s="40">
        <v>30</v>
      </c>
      <c r="L441" s="40">
        <f>SUM(E441:K441)</f>
        <v>100</v>
      </c>
      <c r="M441" s="40"/>
      <c r="N441" s="40"/>
      <c r="O441" s="67"/>
      <c r="P441" s="490" t="s">
        <v>70</v>
      </c>
      <c r="Q441" s="471" t="s">
        <v>61</v>
      </c>
      <c r="R441" s="472"/>
    </row>
    <row r="442" spans="1:18" ht="43.5" hidden="1" customHeight="1" x14ac:dyDescent="0.25">
      <c r="A442" s="528" t="e">
        <f>+'MAPA DE RIESGOS SECCIONALES'!#REF!</f>
        <v>#REF!</v>
      </c>
      <c r="B442" s="36" t="s">
        <v>71</v>
      </c>
      <c r="C442" s="499" t="s">
        <v>2</v>
      </c>
      <c r="D442" s="499" t="s">
        <v>3</v>
      </c>
      <c r="E442" s="493" t="s">
        <v>41</v>
      </c>
      <c r="F442" s="493" t="s">
        <v>42</v>
      </c>
      <c r="G442" s="493" t="s">
        <v>43</v>
      </c>
      <c r="H442" s="493" t="s">
        <v>44</v>
      </c>
      <c r="I442" s="493" t="s">
        <v>45</v>
      </c>
      <c r="J442" s="493" t="s">
        <v>46</v>
      </c>
      <c r="K442" s="493" t="s">
        <v>47</v>
      </c>
      <c r="L442" s="493" t="s">
        <v>69</v>
      </c>
      <c r="M442" s="69"/>
      <c r="N442" s="69"/>
      <c r="O442" s="63"/>
      <c r="P442" s="491"/>
      <c r="Q442" s="466" t="s">
        <v>2</v>
      </c>
      <c r="R442" s="466" t="s">
        <v>3</v>
      </c>
    </row>
    <row r="443" spans="1:18" ht="35.25" hidden="1" customHeight="1" x14ac:dyDescent="0.25">
      <c r="A443" s="529"/>
      <c r="B443" s="37" t="s">
        <v>60</v>
      </c>
      <c r="C443" s="500"/>
      <c r="D443" s="500"/>
      <c r="E443" s="493"/>
      <c r="F443" s="493"/>
      <c r="G443" s="493"/>
      <c r="H443" s="493"/>
      <c r="I443" s="493"/>
      <c r="J443" s="493"/>
      <c r="K443" s="493"/>
      <c r="L443" s="493"/>
      <c r="M443" s="69"/>
      <c r="N443" s="69"/>
      <c r="O443" s="70"/>
      <c r="P443" s="492"/>
      <c r="Q443" s="467"/>
      <c r="R443" s="467"/>
    </row>
    <row r="444" spans="1:18" ht="18.75" hidden="1" customHeight="1" x14ac:dyDescent="0.25">
      <c r="A444" s="529"/>
      <c r="B444" s="518" t="e">
        <f>+'MAPA DE RIESGOS SECCIONALES'!#REF!</f>
        <v>#REF!</v>
      </c>
      <c r="C444" s="485" t="s">
        <v>40</v>
      </c>
      <c r="D444" s="485"/>
      <c r="E444" s="8">
        <f t="shared" ref="E444:K444" si="36">IF(E445="x",E441,0)</f>
        <v>15</v>
      </c>
      <c r="F444" s="8">
        <f t="shared" si="36"/>
        <v>5</v>
      </c>
      <c r="G444" s="8">
        <f t="shared" si="36"/>
        <v>0</v>
      </c>
      <c r="H444" s="8">
        <f t="shared" si="36"/>
        <v>10</v>
      </c>
      <c r="I444" s="8">
        <f t="shared" si="36"/>
        <v>15</v>
      </c>
      <c r="J444" s="8">
        <f t="shared" si="36"/>
        <v>10</v>
      </c>
      <c r="K444" s="8">
        <f t="shared" si="36"/>
        <v>0</v>
      </c>
      <c r="L444" s="533">
        <f>SUM(E444:K444)</f>
        <v>55</v>
      </c>
      <c r="M444" s="71"/>
      <c r="N444" s="71"/>
      <c r="O444" s="71"/>
      <c r="P444" s="490">
        <f>IF(AND(L444&gt;=0,L444&lt;=50),0,IF(AND(L444&gt;=51,L444&lt;=75),1,IF(AND(L444&gt;=76,L444&lt;=100),2)))</f>
        <v>1</v>
      </c>
      <c r="Q444" s="468">
        <f>IF(C444="x",P444,0)</f>
        <v>1</v>
      </c>
      <c r="R444" s="468">
        <f>IF(D444="x",P444,0)</f>
        <v>0</v>
      </c>
    </row>
    <row r="445" spans="1:18" ht="21" hidden="1" customHeight="1" x14ac:dyDescent="0.25">
      <c r="A445" s="529"/>
      <c r="B445" s="519"/>
      <c r="C445" s="486"/>
      <c r="D445" s="486"/>
      <c r="E445" s="39" t="s">
        <v>40</v>
      </c>
      <c r="F445" s="39" t="s">
        <v>40</v>
      </c>
      <c r="G445" s="39"/>
      <c r="H445" s="39" t="s">
        <v>40</v>
      </c>
      <c r="I445" s="39" t="s">
        <v>40</v>
      </c>
      <c r="J445" s="39" t="s">
        <v>40</v>
      </c>
      <c r="K445" s="39"/>
      <c r="L445" s="534"/>
      <c r="M445" s="72"/>
      <c r="N445" s="72"/>
      <c r="O445" s="72"/>
      <c r="P445" s="492"/>
      <c r="Q445" s="470"/>
      <c r="R445" s="470"/>
    </row>
    <row r="446" spans="1:18" ht="36" hidden="1" customHeight="1" x14ac:dyDescent="0.25">
      <c r="A446" s="529"/>
      <c r="B446" s="518" t="e">
        <f>+'MAPA DE RIESGOS SECCIONALES'!#REF!</f>
        <v>#REF!</v>
      </c>
      <c r="C446" s="485"/>
      <c r="D446" s="485" t="s">
        <v>40</v>
      </c>
      <c r="E446" s="8">
        <f t="shared" ref="E446:K446" si="37">IF(E447="x",E441,0)</f>
        <v>15</v>
      </c>
      <c r="F446" s="8">
        <f t="shared" si="37"/>
        <v>5</v>
      </c>
      <c r="G446" s="8">
        <f t="shared" si="37"/>
        <v>0</v>
      </c>
      <c r="H446" s="8">
        <f t="shared" si="37"/>
        <v>10</v>
      </c>
      <c r="I446" s="8">
        <f t="shared" si="37"/>
        <v>15</v>
      </c>
      <c r="J446" s="8">
        <f t="shared" si="37"/>
        <v>10</v>
      </c>
      <c r="K446" s="8">
        <f t="shared" si="37"/>
        <v>30</v>
      </c>
      <c r="L446" s="533">
        <f>SUM(E446:K446)</f>
        <v>85</v>
      </c>
      <c r="M446" s="71"/>
      <c r="N446" s="71"/>
      <c r="O446" s="71"/>
      <c r="P446" s="490">
        <f>IF(AND(L446&gt;=0,L446&lt;=50),0,IF(AND(L446&gt;=51,L446&lt;=75),1,IF(AND(L446&gt;=76,L446&lt;=100),2)))</f>
        <v>2</v>
      </c>
      <c r="Q446" s="468">
        <f>IF(C446="x",P446,0)</f>
        <v>0</v>
      </c>
      <c r="R446" s="468">
        <f>IF(D446="x",P446,0)</f>
        <v>2</v>
      </c>
    </row>
    <row r="447" spans="1:18" ht="37.5" hidden="1" customHeight="1" x14ac:dyDescent="0.25">
      <c r="A447" s="529"/>
      <c r="B447" s="519"/>
      <c r="C447" s="486"/>
      <c r="D447" s="486"/>
      <c r="E447" s="39" t="s">
        <v>40</v>
      </c>
      <c r="F447" s="39" t="s">
        <v>40</v>
      </c>
      <c r="G447" s="39"/>
      <c r="H447" s="39" t="s">
        <v>40</v>
      </c>
      <c r="I447" s="39" t="s">
        <v>40</v>
      </c>
      <c r="J447" s="39" t="s">
        <v>40</v>
      </c>
      <c r="K447" s="39" t="s">
        <v>40</v>
      </c>
      <c r="L447" s="534"/>
      <c r="M447" s="72"/>
      <c r="N447" s="72"/>
      <c r="O447" s="72"/>
      <c r="P447" s="492"/>
      <c r="Q447" s="470"/>
      <c r="R447" s="470"/>
    </row>
    <row r="448" spans="1:18" ht="18.75" hidden="1" customHeight="1" x14ac:dyDescent="0.25">
      <c r="A448" s="529"/>
      <c r="B448" s="518" t="e">
        <f>+'MAPA DE RIESGOS SECCIONALES'!#REF!</f>
        <v>#REF!</v>
      </c>
      <c r="C448" s="485"/>
      <c r="D448" s="485" t="s">
        <v>40</v>
      </c>
      <c r="E448" s="8">
        <f t="shared" ref="E448:K448" si="38">IF(E449="x",E441,0)</f>
        <v>15</v>
      </c>
      <c r="F448" s="8">
        <f t="shared" si="38"/>
        <v>5</v>
      </c>
      <c r="G448" s="8">
        <f t="shared" si="38"/>
        <v>0</v>
      </c>
      <c r="H448" s="8">
        <f t="shared" si="38"/>
        <v>10</v>
      </c>
      <c r="I448" s="8">
        <f t="shared" si="38"/>
        <v>15</v>
      </c>
      <c r="J448" s="8">
        <f t="shared" si="38"/>
        <v>10</v>
      </c>
      <c r="K448" s="8">
        <f t="shared" si="38"/>
        <v>0</v>
      </c>
      <c r="L448" s="533">
        <f>SUM(E448:K448)</f>
        <v>55</v>
      </c>
      <c r="M448" s="71"/>
      <c r="N448" s="71"/>
      <c r="O448" s="71"/>
      <c r="P448" s="490">
        <f>IF(AND(L448&gt;=0,L448&lt;=50),0,IF(AND(L448&gt;=51,L448&lt;=75),1,IF(AND(L448&gt;=76,L448&lt;=100),2)))</f>
        <v>1</v>
      </c>
      <c r="Q448" s="468">
        <f>IF(C448="x",P448,0)</f>
        <v>0</v>
      </c>
      <c r="R448" s="468">
        <f>IF(D448="x",P448,0)</f>
        <v>1</v>
      </c>
    </row>
    <row r="449" spans="1:18" ht="15" hidden="1" customHeight="1" x14ac:dyDescent="0.25">
      <c r="A449" s="529"/>
      <c r="B449" s="519"/>
      <c r="C449" s="486"/>
      <c r="D449" s="486"/>
      <c r="E449" s="39" t="s">
        <v>40</v>
      </c>
      <c r="F449" s="39" t="s">
        <v>40</v>
      </c>
      <c r="G449" s="39"/>
      <c r="H449" s="39" t="s">
        <v>40</v>
      </c>
      <c r="I449" s="39" t="s">
        <v>40</v>
      </c>
      <c r="J449" s="39" t="s">
        <v>40</v>
      </c>
      <c r="K449" s="39"/>
      <c r="L449" s="534"/>
      <c r="M449" s="72"/>
      <c r="N449" s="72"/>
      <c r="O449" s="72"/>
      <c r="P449" s="492"/>
      <c r="Q449" s="470"/>
      <c r="R449" s="470"/>
    </row>
    <row r="450" spans="1:18" ht="18.75" hidden="1" customHeight="1" x14ac:dyDescent="0.25">
      <c r="A450" s="529"/>
      <c r="B450" s="549"/>
      <c r="C450" s="485"/>
      <c r="D450" s="485"/>
      <c r="E450" s="8">
        <f t="shared" ref="E450:K450" si="39">IF(E451="x",E441,0)</f>
        <v>0</v>
      </c>
      <c r="F450" s="8">
        <f t="shared" si="39"/>
        <v>0</v>
      </c>
      <c r="G450" s="8">
        <f t="shared" si="39"/>
        <v>0</v>
      </c>
      <c r="H450" s="8">
        <f t="shared" si="39"/>
        <v>0</v>
      </c>
      <c r="I450" s="8">
        <f t="shared" si="39"/>
        <v>0</v>
      </c>
      <c r="J450" s="8">
        <f t="shared" si="39"/>
        <v>0</v>
      </c>
      <c r="K450" s="8">
        <f t="shared" si="39"/>
        <v>0</v>
      </c>
      <c r="L450" s="533">
        <f>SUM(E450:K450)</f>
        <v>0</v>
      </c>
      <c r="M450" s="71"/>
      <c r="N450" s="71"/>
      <c r="O450" s="71"/>
      <c r="P450" s="490">
        <f>IF(AND(L450&gt;=0,L450&lt;=50),0,IF(AND(L450&gt;=51,L450&lt;=75),1,IF(AND(L450&gt;=76,L450&lt;=100),2)))</f>
        <v>0</v>
      </c>
      <c r="Q450" s="468">
        <f>IF(C450="x",P450,0)</f>
        <v>0</v>
      </c>
      <c r="R450" s="468">
        <f>IF(D450="x",P450,0)</f>
        <v>0</v>
      </c>
    </row>
    <row r="451" spans="1:18" ht="15" hidden="1" customHeight="1" x14ac:dyDescent="0.25">
      <c r="A451" s="530"/>
      <c r="B451" s="550"/>
      <c r="C451" s="486"/>
      <c r="D451" s="486"/>
      <c r="E451" s="39"/>
      <c r="F451" s="39"/>
      <c r="G451" s="39"/>
      <c r="H451" s="39"/>
      <c r="I451" s="39"/>
      <c r="J451" s="39"/>
      <c r="K451" s="39"/>
      <c r="L451" s="534"/>
      <c r="M451" s="72"/>
      <c r="N451" s="72"/>
      <c r="O451" s="72"/>
      <c r="P451" s="492"/>
      <c r="Q451" s="470"/>
      <c r="R451" s="470"/>
    </row>
    <row r="452" spans="1:18" hidden="1" x14ac:dyDescent="0.25">
      <c r="L452" s="535" t="s">
        <v>77</v>
      </c>
      <c r="M452" s="535"/>
      <c r="N452" s="535"/>
      <c r="O452" s="535"/>
      <c r="P452" s="536"/>
      <c r="Q452" s="38">
        <f>SUM(Q444:Q451)</f>
        <v>1</v>
      </c>
      <c r="R452" s="38">
        <f>SUM(R444:R451)</f>
        <v>3</v>
      </c>
    </row>
    <row r="453" spans="1:18" hidden="1" x14ac:dyDescent="0.25"/>
    <row r="454" spans="1:18" hidden="1" x14ac:dyDescent="0.25"/>
    <row r="455" spans="1:18" hidden="1" x14ac:dyDescent="0.25"/>
    <row r="456" spans="1:18" ht="21" hidden="1" customHeight="1" x14ac:dyDescent="0.25">
      <c r="A456" s="41" t="s">
        <v>1</v>
      </c>
      <c r="B456" s="487" t="s">
        <v>72</v>
      </c>
      <c r="C456" s="488"/>
      <c r="D456" s="489"/>
      <c r="E456" s="40">
        <v>15</v>
      </c>
      <c r="F456" s="40">
        <v>5</v>
      </c>
      <c r="G456" s="40">
        <v>15</v>
      </c>
      <c r="H456" s="40">
        <v>10</v>
      </c>
      <c r="I456" s="40">
        <v>15</v>
      </c>
      <c r="J456" s="40">
        <v>10</v>
      </c>
      <c r="K456" s="40">
        <v>30</v>
      </c>
      <c r="L456" s="40">
        <f>SUM(E456:K456)</f>
        <v>100</v>
      </c>
      <c r="M456" s="40"/>
      <c r="N456" s="40"/>
      <c r="O456" s="67"/>
      <c r="P456" s="490" t="s">
        <v>70</v>
      </c>
      <c r="Q456" s="471" t="s">
        <v>61</v>
      </c>
      <c r="R456" s="472"/>
    </row>
    <row r="457" spans="1:18" ht="43.5" hidden="1" customHeight="1" x14ac:dyDescent="0.25">
      <c r="A457" s="528" t="e">
        <f>+'MAPA DE RIESGOS SECCIONALES'!#REF!</f>
        <v>#REF!</v>
      </c>
      <c r="B457" s="36" t="s">
        <v>71</v>
      </c>
      <c r="C457" s="499" t="s">
        <v>2</v>
      </c>
      <c r="D457" s="499" t="s">
        <v>3</v>
      </c>
      <c r="E457" s="493" t="s">
        <v>41</v>
      </c>
      <c r="F457" s="493" t="s">
        <v>42</v>
      </c>
      <c r="G457" s="493" t="s">
        <v>43</v>
      </c>
      <c r="H457" s="493" t="s">
        <v>44</v>
      </c>
      <c r="I457" s="493" t="s">
        <v>45</v>
      </c>
      <c r="J457" s="493" t="s">
        <v>46</v>
      </c>
      <c r="K457" s="493" t="s">
        <v>47</v>
      </c>
      <c r="L457" s="493" t="s">
        <v>69</v>
      </c>
      <c r="M457" s="69"/>
      <c r="N457" s="69"/>
      <c r="O457" s="63"/>
      <c r="P457" s="491"/>
      <c r="Q457" s="466" t="s">
        <v>2</v>
      </c>
      <c r="R457" s="466" t="s">
        <v>3</v>
      </c>
    </row>
    <row r="458" spans="1:18" ht="35.25" hidden="1" customHeight="1" x14ac:dyDescent="0.25">
      <c r="A458" s="529"/>
      <c r="B458" s="37" t="s">
        <v>60</v>
      </c>
      <c r="C458" s="500"/>
      <c r="D458" s="500"/>
      <c r="E458" s="493"/>
      <c r="F458" s="493"/>
      <c r="G458" s="493"/>
      <c r="H458" s="493"/>
      <c r="I458" s="493"/>
      <c r="J458" s="493"/>
      <c r="K458" s="493"/>
      <c r="L458" s="493"/>
      <c r="M458" s="69"/>
      <c r="N458" s="69"/>
      <c r="O458" s="70"/>
      <c r="P458" s="492"/>
      <c r="Q458" s="467"/>
      <c r="R458" s="467"/>
    </row>
    <row r="459" spans="1:18" ht="18.75" hidden="1" customHeight="1" x14ac:dyDescent="0.25">
      <c r="A459" s="529"/>
      <c r="B459" s="518" t="e">
        <f>+'MAPA DE RIESGOS SECCIONALES'!#REF!</f>
        <v>#REF!</v>
      </c>
      <c r="C459" s="485" t="s">
        <v>40</v>
      </c>
      <c r="D459" s="485"/>
      <c r="E459" s="8">
        <f t="shared" ref="E459:K459" si="40">IF(E460="x",E456,0)</f>
        <v>15</v>
      </c>
      <c r="F459" s="8">
        <f t="shared" si="40"/>
        <v>5</v>
      </c>
      <c r="G459" s="8">
        <f t="shared" si="40"/>
        <v>0</v>
      </c>
      <c r="H459" s="8">
        <f t="shared" si="40"/>
        <v>10</v>
      </c>
      <c r="I459" s="8">
        <f t="shared" si="40"/>
        <v>15</v>
      </c>
      <c r="J459" s="8">
        <f t="shared" si="40"/>
        <v>10</v>
      </c>
      <c r="K459" s="8">
        <f t="shared" si="40"/>
        <v>30</v>
      </c>
      <c r="L459" s="533">
        <f>SUM(E459:K459)</f>
        <v>85</v>
      </c>
      <c r="M459" s="71"/>
      <c r="N459" s="71"/>
      <c r="O459" s="71"/>
      <c r="P459" s="490">
        <f>IF(AND(L459&gt;=0,L459&lt;=50),0,IF(AND(L459&gt;=51,L459&lt;=75),1,IF(AND(L459&gt;=76,L459&lt;=100),2)))</f>
        <v>2</v>
      </c>
      <c r="Q459" s="468">
        <f>IF(C459="x",P459,0)</f>
        <v>2</v>
      </c>
      <c r="R459" s="468">
        <f>IF(D459="x",P459,0)</f>
        <v>0</v>
      </c>
    </row>
    <row r="460" spans="1:18" ht="67.5" hidden="1" customHeight="1" x14ac:dyDescent="0.25">
      <c r="A460" s="529"/>
      <c r="B460" s="519"/>
      <c r="C460" s="486"/>
      <c r="D460" s="486"/>
      <c r="E460" s="39" t="s">
        <v>40</v>
      </c>
      <c r="F460" s="39" t="s">
        <v>40</v>
      </c>
      <c r="G460" s="39"/>
      <c r="H460" s="39" t="s">
        <v>40</v>
      </c>
      <c r="I460" s="39" t="s">
        <v>40</v>
      </c>
      <c r="J460" s="39" t="s">
        <v>40</v>
      </c>
      <c r="K460" s="39" t="s">
        <v>40</v>
      </c>
      <c r="L460" s="534"/>
      <c r="M460" s="72"/>
      <c r="N460" s="72"/>
      <c r="O460" s="72"/>
      <c r="P460" s="492"/>
      <c r="Q460" s="470"/>
      <c r="R460" s="470"/>
    </row>
    <row r="461" spans="1:18" ht="18.75" hidden="1" customHeight="1" x14ac:dyDescent="0.25">
      <c r="A461" s="529"/>
      <c r="B461" s="518" t="e">
        <f>+'MAPA DE RIESGOS SECCIONALES'!#REF!</f>
        <v>#REF!</v>
      </c>
      <c r="C461" s="485" t="s">
        <v>40</v>
      </c>
      <c r="D461" s="485"/>
      <c r="E461" s="8">
        <f t="shared" ref="E461:K461" si="41">IF(E462="x",E456,0)</f>
        <v>15</v>
      </c>
      <c r="F461" s="8">
        <f t="shared" si="41"/>
        <v>5</v>
      </c>
      <c r="G461" s="8">
        <f t="shared" si="41"/>
        <v>0</v>
      </c>
      <c r="H461" s="8">
        <f t="shared" si="41"/>
        <v>10</v>
      </c>
      <c r="I461" s="8">
        <f t="shared" si="41"/>
        <v>15</v>
      </c>
      <c r="J461" s="8">
        <f t="shared" si="41"/>
        <v>10</v>
      </c>
      <c r="K461" s="8">
        <f t="shared" si="41"/>
        <v>30</v>
      </c>
      <c r="L461" s="533">
        <f>SUM(E461:K461)</f>
        <v>85</v>
      </c>
      <c r="M461" s="71"/>
      <c r="N461" s="71"/>
      <c r="O461" s="71"/>
      <c r="P461" s="490">
        <f>IF(AND(L461&gt;=0,L461&lt;=50),0,IF(AND(L461&gt;=51,L461&lt;=75),1,IF(AND(L461&gt;=76,L461&lt;=100),2)))</f>
        <v>2</v>
      </c>
      <c r="Q461" s="468">
        <f>IF(C461="x",P461,0)</f>
        <v>2</v>
      </c>
      <c r="R461" s="468">
        <f>IF(D461="x",P461,0)</f>
        <v>0</v>
      </c>
    </row>
    <row r="462" spans="1:18" ht="15" hidden="1" customHeight="1" x14ac:dyDescent="0.25">
      <c r="A462" s="529"/>
      <c r="B462" s="519"/>
      <c r="C462" s="486"/>
      <c r="D462" s="486"/>
      <c r="E462" s="39" t="s">
        <v>40</v>
      </c>
      <c r="F462" s="39" t="s">
        <v>40</v>
      </c>
      <c r="G462" s="39"/>
      <c r="H462" s="39" t="s">
        <v>40</v>
      </c>
      <c r="I462" s="39" t="s">
        <v>40</v>
      </c>
      <c r="J462" s="39" t="s">
        <v>40</v>
      </c>
      <c r="K462" s="39" t="s">
        <v>40</v>
      </c>
      <c r="L462" s="534"/>
      <c r="M462" s="72"/>
      <c r="N462" s="72"/>
      <c r="O462" s="72"/>
      <c r="P462" s="492"/>
      <c r="Q462" s="470"/>
      <c r="R462" s="470"/>
    </row>
    <row r="463" spans="1:18" ht="18.75" hidden="1" customHeight="1" x14ac:dyDescent="0.25">
      <c r="A463" s="529"/>
      <c r="B463" s="539"/>
      <c r="C463" s="485"/>
      <c r="D463" s="485"/>
      <c r="E463" s="8">
        <f t="shared" ref="E463:K463" si="42">IF(E464="x",E456,0)</f>
        <v>0</v>
      </c>
      <c r="F463" s="8">
        <f t="shared" si="42"/>
        <v>0</v>
      </c>
      <c r="G463" s="8">
        <f t="shared" si="42"/>
        <v>0</v>
      </c>
      <c r="H463" s="8">
        <f t="shared" si="42"/>
        <v>0</v>
      </c>
      <c r="I463" s="8">
        <f t="shared" si="42"/>
        <v>0</v>
      </c>
      <c r="J463" s="8">
        <f t="shared" si="42"/>
        <v>0</v>
      </c>
      <c r="K463" s="8">
        <f t="shared" si="42"/>
        <v>0</v>
      </c>
      <c r="L463" s="533">
        <f>SUM(E463:K463)</f>
        <v>0</v>
      </c>
      <c r="M463" s="71"/>
      <c r="N463" s="71"/>
      <c r="O463" s="71"/>
      <c r="P463" s="490">
        <f>IF(AND(L463&gt;=0,L463&lt;=50),0,IF(AND(L463&gt;=51,L463&lt;=75),1,IF(AND(L463&gt;=76,L463&lt;=100),2)))</f>
        <v>0</v>
      </c>
      <c r="Q463" s="468">
        <f>IF(C463="x",P463,0)</f>
        <v>0</v>
      </c>
      <c r="R463" s="468">
        <f>IF(D463="x",P463,0)</f>
        <v>0</v>
      </c>
    </row>
    <row r="464" spans="1:18" ht="15" hidden="1" customHeight="1" x14ac:dyDescent="0.25">
      <c r="A464" s="529"/>
      <c r="B464" s="540"/>
      <c r="C464" s="486"/>
      <c r="D464" s="486"/>
      <c r="E464" s="39"/>
      <c r="F464" s="39"/>
      <c r="G464" s="39"/>
      <c r="H464" s="39"/>
      <c r="I464" s="39"/>
      <c r="J464" s="39"/>
      <c r="K464" s="39"/>
      <c r="L464" s="534"/>
      <c r="M464" s="72"/>
      <c r="N464" s="72"/>
      <c r="O464" s="72"/>
      <c r="P464" s="492"/>
      <c r="Q464" s="470"/>
      <c r="R464" s="470"/>
    </row>
    <row r="465" spans="1:18" ht="18.75" hidden="1" customHeight="1" x14ac:dyDescent="0.25">
      <c r="A465" s="529"/>
      <c r="B465" s="539"/>
      <c r="C465" s="485"/>
      <c r="D465" s="485"/>
      <c r="E465" s="8">
        <f t="shared" ref="E465:K465" si="43">IF(E466="x",E456,0)</f>
        <v>0</v>
      </c>
      <c r="F465" s="8">
        <f t="shared" si="43"/>
        <v>0</v>
      </c>
      <c r="G465" s="8">
        <f t="shared" si="43"/>
        <v>0</v>
      </c>
      <c r="H465" s="8">
        <f t="shared" si="43"/>
        <v>0</v>
      </c>
      <c r="I465" s="8">
        <f t="shared" si="43"/>
        <v>0</v>
      </c>
      <c r="J465" s="8">
        <f t="shared" si="43"/>
        <v>0</v>
      </c>
      <c r="K465" s="8">
        <f t="shared" si="43"/>
        <v>0</v>
      </c>
      <c r="L465" s="533">
        <f>SUM(E465:K465)</f>
        <v>0</v>
      </c>
      <c r="M465" s="71"/>
      <c r="N465" s="71"/>
      <c r="O465" s="71"/>
      <c r="P465" s="490">
        <f>IF(AND(L465&gt;=0,L465&lt;=50),0,IF(AND(L465&gt;=51,L465&lt;=75),1,IF(AND(L465&gt;=76,L465&lt;=100),2)))</f>
        <v>0</v>
      </c>
      <c r="Q465" s="468">
        <f>IF(C465="x",P465,0)</f>
        <v>0</v>
      </c>
      <c r="R465" s="468">
        <f>IF(D465="x",P465,0)</f>
        <v>0</v>
      </c>
    </row>
    <row r="466" spans="1:18" ht="15" hidden="1" customHeight="1" x14ac:dyDescent="0.25">
      <c r="A466" s="530"/>
      <c r="B466" s="540"/>
      <c r="C466" s="486"/>
      <c r="D466" s="486"/>
      <c r="E466" s="39"/>
      <c r="F466" s="39"/>
      <c r="G466" s="39"/>
      <c r="H466" s="39"/>
      <c r="I466" s="39"/>
      <c r="J466" s="39"/>
      <c r="K466" s="39"/>
      <c r="L466" s="534"/>
      <c r="M466" s="72"/>
      <c r="N466" s="72"/>
      <c r="O466" s="72"/>
      <c r="P466" s="492"/>
      <c r="Q466" s="470"/>
      <c r="R466" s="470"/>
    </row>
    <row r="467" spans="1:18" hidden="1" x14ac:dyDescent="0.25">
      <c r="L467" s="535" t="s">
        <v>77</v>
      </c>
      <c r="M467" s="535"/>
      <c r="N467" s="535"/>
      <c r="O467" s="535"/>
      <c r="P467" s="536"/>
      <c r="Q467" s="38">
        <f>SUM(Q459:Q466)</f>
        <v>4</v>
      </c>
      <c r="R467" s="38">
        <f>SUM(R459:R466)</f>
        <v>0</v>
      </c>
    </row>
    <row r="468" spans="1:18" hidden="1" x14ac:dyDescent="0.25"/>
    <row r="469" spans="1:18" hidden="1" x14ac:dyDescent="0.25"/>
    <row r="470" spans="1:18" hidden="1" x14ac:dyDescent="0.25"/>
    <row r="471" spans="1:18" ht="21" hidden="1" customHeight="1" x14ac:dyDescent="0.25">
      <c r="A471" s="41" t="s">
        <v>1</v>
      </c>
      <c r="B471" s="487" t="s">
        <v>72</v>
      </c>
      <c r="C471" s="488"/>
      <c r="D471" s="489"/>
      <c r="E471" s="40">
        <v>15</v>
      </c>
      <c r="F471" s="40">
        <v>5</v>
      </c>
      <c r="G471" s="40">
        <v>15</v>
      </c>
      <c r="H471" s="40">
        <v>10</v>
      </c>
      <c r="I471" s="40">
        <v>15</v>
      </c>
      <c r="J471" s="40">
        <v>10</v>
      </c>
      <c r="K471" s="40">
        <v>30</v>
      </c>
      <c r="L471" s="40">
        <f>SUM(E471:K471)</f>
        <v>100</v>
      </c>
      <c r="M471" s="40"/>
      <c r="N471" s="40"/>
      <c r="O471" s="67"/>
      <c r="P471" s="490" t="s">
        <v>70</v>
      </c>
      <c r="Q471" s="471" t="s">
        <v>61</v>
      </c>
      <c r="R471" s="472"/>
    </row>
    <row r="472" spans="1:18" ht="43.5" hidden="1" customHeight="1" x14ac:dyDescent="0.25">
      <c r="A472" s="528" t="e">
        <f>+'MAPA DE RIESGOS SECCIONALES'!#REF!</f>
        <v>#REF!</v>
      </c>
      <c r="B472" s="36" t="s">
        <v>71</v>
      </c>
      <c r="C472" s="499" t="s">
        <v>2</v>
      </c>
      <c r="D472" s="499" t="s">
        <v>3</v>
      </c>
      <c r="E472" s="493" t="s">
        <v>41</v>
      </c>
      <c r="F472" s="493" t="s">
        <v>42</v>
      </c>
      <c r="G472" s="493" t="s">
        <v>43</v>
      </c>
      <c r="H472" s="493" t="s">
        <v>44</v>
      </c>
      <c r="I472" s="493" t="s">
        <v>45</v>
      </c>
      <c r="J472" s="493" t="s">
        <v>46</v>
      </c>
      <c r="K472" s="493" t="s">
        <v>47</v>
      </c>
      <c r="L472" s="493" t="s">
        <v>69</v>
      </c>
      <c r="M472" s="69"/>
      <c r="N472" s="69"/>
      <c r="O472" s="63"/>
      <c r="P472" s="491"/>
      <c r="Q472" s="466" t="s">
        <v>2</v>
      </c>
      <c r="R472" s="466" t="s">
        <v>3</v>
      </c>
    </row>
    <row r="473" spans="1:18" ht="35.25" hidden="1" customHeight="1" x14ac:dyDescent="0.25">
      <c r="A473" s="529"/>
      <c r="B473" s="37" t="s">
        <v>60</v>
      </c>
      <c r="C473" s="500"/>
      <c r="D473" s="500"/>
      <c r="E473" s="493"/>
      <c r="F473" s="493"/>
      <c r="G473" s="493"/>
      <c r="H473" s="493"/>
      <c r="I473" s="493"/>
      <c r="J473" s="493"/>
      <c r="K473" s="493"/>
      <c r="L473" s="493"/>
      <c r="M473" s="69"/>
      <c r="N473" s="69"/>
      <c r="O473" s="70"/>
      <c r="P473" s="492"/>
      <c r="Q473" s="467"/>
      <c r="R473" s="467"/>
    </row>
    <row r="474" spans="1:18" ht="18.75" hidden="1" customHeight="1" x14ac:dyDescent="0.25">
      <c r="A474" s="529"/>
      <c r="B474" s="495" t="e">
        <f>+'MAPA DE RIESGOS SECCIONALES'!#REF!</f>
        <v>#REF!</v>
      </c>
      <c r="C474" s="485" t="s">
        <v>40</v>
      </c>
      <c r="D474" s="485"/>
      <c r="E474" s="8">
        <f t="shared" ref="E474:K474" si="44">IF(E475="x",E471,0)</f>
        <v>15</v>
      </c>
      <c r="F474" s="8">
        <f t="shared" si="44"/>
        <v>0</v>
      </c>
      <c r="G474" s="8">
        <f t="shared" si="44"/>
        <v>15</v>
      </c>
      <c r="H474" s="8">
        <f t="shared" si="44"/>
        <v>10</v>
      </c>
      <c r="I474" s="8">
        <f t="shared" si="44"/>
        <v>15</v>
      </c>
      <c r="J474" s="8">
        <f t="shared" si="44"/>
        <v>10</v>
      </c>
      <c r="K474" s="8">
        <f t="shared" si="44"/>
        <v>30</v>
      </c>
      <c r="L474" s="533">
        <f>SUM(E474:K474)</f>
        <v>95</v>
      </c>
      <c r="M474" s="71"/>
      <c r="N474" s="71"/>
      <c r="O474" s="71"/>
      <c r="P474" s="490">
        <f>IF(AND(L474&gt;=0,L474&lt;=50),0,IF(AND(L474&gt;=51,L474&lt;=75),1,IF(AND(L474&gt;=76,L474&lt;=100),2)))</f>
        <v>2</v>
      </c>
      <c r="Q474" s="468">
        <f>IF(C474="x",P474,0)</f>
        <v>2</v>
      </c>
      <c r="R474" s="468">
        <f>IF(D474="x",P474,0)</f>
        <v>0</v>
      </c>
    </row>
    <row r="475" spans="1:18" ht="67.5" hidden="1" customHeight="1" x14ac:dyDescent="0.25">
      <c r="A475" s="529"/>
      <c r="B475" s="496"/>
      <c r="C475" s="486"/>
      <c r="D475" s="486"/>
      <c r="E475" s="39" t="s">
        <v>40</v>
      </c>
      <c r="F475" s="39"/>
      <c r="G475" s="39" t="s">
        <v>40</v>
      </c>
      <c r="H475" s="39" t="s">
        <v>40</v>
      </c>
      <c r="I475" s="39" t="s">
        <v>40</v>
      </c>
      <c r="J475" s="39" t="s">
        <v>40</v>
      </c>
      <c r="K475" s="39" t="s">
        <v>40</v>
      </c>
      <c r="L475" s="534"/>
      <c r="M475" s="72"/>
      <c r="N475" s="72"/>
      <c r="O475" s="72"/>
      <c r="P475" s="492"/>
      <c r="Q475" s="470"/>
      <c r="R475" s="470"/>
    </row>
    <row r="476" spans="1:18" ht="18.75" hidden="1" customHeight="1" x14ac:dyDescent="0.25">
      <c r="A476" s="529"/>
      <c r="B476" s="495" t="e">
        <f>+'MAPA DE RIESGOS SECCIONALES'!#REF!</f>
        <v>#REF!</v>
      </c>
      <c r="C476" s="485" t="s">
        <v>40</v>
      </c>
      <c r="D476" s="485"/>
      <c r="E476" s="8">
        <f t="shared" ref="E476:K476" si="45">IF(E477="x",E471,0)</f>
        <v>15</v>
      </c>
      <c r="F476" s="8">
        <f t="shared" si="45"/>
        <v>5</v>
      </c>
      <c r="G476" s="8">
        <f t="shared" si="45"/>
        <v>0</v>
      </c>
      <c r="H476" s="8">
        <f t="shared" si="45"/>
        <v>10</v>
      </c>
      <c r="I476" s="8">
        <f t="shared" si="45"/>
        <v>15</v>
      </c>
      <c r="J476" s="8">
        <f t="shared" si="45"/>
        <v>10</v>
      </c>
      <c r="K476" s="8">
        <f t="shared" si="45"/>
        <v>0</v>
      </c>
      <c r="L476" s="533">
        <f>SUM(E476:K476)</f>
        <v>55</v>
      </c>
      <c r="M476" s="71"/>
      <c r="N476" s="71"/>
      <c r="O476" s="71"/>
      <c r="P476" s="490">
        <f>IF(AND(L476&gt;=0,L476&lt;=50),0,IF(AND(L476&gt;=51,L476&lt;=75),1,IF(AND(L476&gt;=76,L476&lt;=100),2)))</f>
        <v>1</v>
      </c>
      <c r="Q476" s="468">
        <f>IF(C476="x",P476,0)</f>
        <v>1</v>
      </c>
      <c r="R476" s="468">
        <f>IF(D476="x",P476,0)</f>
        <v>0</v>
      </c>
    </row>
    <row r="477" spans="1:18" ht="15" hidden="1" customHeight="1" x14ac:dyDescent="0.25">
      <c r="A477" s="529"/>
      <c r="B477" s="496"/>
      <c r="C477" s="486"/>
      <c r="D477" s="486"/>
      <c r="E477" s="39" t="s">
        <v>40</v>
      </c>
      <c r="F477" s="39" t="s">
        <v>40</v>
      </c>
      <c r="G477" s="39"/>
      <c r="H477" s="39" t="s">
        <v>40</v>
      </c>
      <c r="I477" s="39" t="s">
        <v>40</v>
      </c>
      <c r="J477" s="39" t="s">
        <v>40</v>
      </c>
      <c r="K477" s="39"/>
      <c r="L477" s="534"/>
      <c r="M477" s="72"/>
      <c r="N477" s="72"/>
      <c r="O477" s="72"/>
      <c r="P477" s="492"/>
      <c r="Q477" s="470"/>
      <c r="R477" s="470"/>
    </row>
    <row r="478" spans="1:18" ht="18.75" hidden="1" customHeight="1" x14ac:dyDescent="0.25">
      <c r="A478" s="529"/>
      <c r="B478" s="495" t="e">
        <f>+'MAPA DE RIESGOS SECCIONALES'!#REF!</f>
        <v>#REF!</v>
      </c>
      <c r="C478" s="485" t="s">
        <v>40</v>
      </c>
      <c r="D478" s="485"/>
      <c r="E478" s="8">
        <f t="shared" ref="E478:K478" si="46">IF(E479="x",E471,0)</f>
        <v>15</v>
      </c>
      <c r="F478" s="8">
        <f t="shared" si="46"/>
        <v>5</v>
      </c>
      <c r="G478" s="8">
        <f t="shared" si="46"/>
        <v>0</v>
      </c>
      <c r="H478" s="8">
        <f t="shared" si="46"/>
        <v>10</v>
      </c>
      <c r="I478" s="8">
        <f t="shared" si="46"/>
        <v>15</v>
      </c>
      <c r="J478" s="8">
        <f t="shared" si="46"/>
        <v>10</v>
      </c>
      <c r="K478" s="8">
        <f t="shared" si="46"/>
        <v>30</v>
      </c>
      <c r="L478" s="533">
        <f>SUM(E478:K478)</f>
        <v>85</v>
      </c>
      <c r="M478" s="71"/>
      <c r="N478" s="71"/>
      <c r="O478" s="71"/>
      <c r="P478" s="490">
        <f>IF(AND(L478&gt;=0,L478&lt;=50),0,IF(AND(L478&gt;=51,L478&lt;=75),1,IF(AND(L478&gt;=76,L478&lt;=100),2)))</f>
        <v>2</v>
      </c>
      <c r="Q478" s="468">
        <f>IF(C478="x",P478,0)</f>
        <v>2</v>
      </c>
      <c r="R478" s="468">
        <f>IF(D478="x",P478,0)</f>
        <v>0</v>
      </c>
    </row>
    <row r="479" spans="1:18" ht="15" hidden="1" customHeight="1" x14ac:dyDescent="0.25">
      <c r="A479" s="529"/>
      <c r="B479" s="496"/>
      <c r="C479" s="486"/>
      <c r="D479" s="486"/>
      <c r="E479" s="39" t="s">
        <v>40</v>
      </c>
      <c r="F479" s="39" t="s">
        <v>40</v>
      </c>
      <c r="G479" s="39"/>
      <c r="H479" s="39" t="s">
        <v>40</v>
      </c>
      <c r="I479" s="39" t="s">
        <v>40</v>
      </c>
      <c r="J479" s="39" t="s">
        <v>40</v>
      </c>
      <c r="K479" s="39" t="s">
        <v>40</v>
      </c>
      <c r="L479" s="534"/>
      <c r="M479" s="72"/>
      <c r="N479" s="72"/>
      <c r="O479" s="72"/>
      <c r="P479" s="492"/>
      <c r="Q479" s="470"/>
      <c r="R479" s="470"/>
    </row>
    <row r="480" spans="1:18" ht="18.75" hidden="1" customHeight="1" x14ac:dyDescent="0.25">
      <c r="A480" s="529"/>
      <c r="B480" s="495" t="e">
        <f>+'MAPA DE RIESGOS SECCIONALES'!#REF!</f>
        <v>#REF!</v>
      </c>
      <c r="C480" s="485"/>
      <c r="D480" s="485" t="s">
        <v>40</v>
      </c>
      <c r="E480" s="8">
        <f t="shared" ref="E480:K480" si="47">IF(E481="x",E471,0)</f>
        <v>15</v>
      </c>
      <c r="F480" s="8">
        <f t="shared" si="47"/>
        <v>5</v>
      </c>
      <c r="G480" s="8">
        <f t="shared" si="47"/>
        <v>0</v>
      </c>
      <c r="H480" s="8">
        <f t="shared" si="47"/>
        <v>10</v>
      </c>
      <c r="I480" s="8">
        <f t="shared" si="47"/>
        <v>15</v>
      </c>
      <c r="J480" s="8">
        <f t="shared" si="47"/>
        <v>10</v>
      </c>
      <c r="K480" s="8">
        <f t="shared" si="47"/>
        <v>30</v>
      </c>
      <c r="L480" s="533">
        <f>SUM(E480:K480)</f>
        <v>85</v>
      </c>
      <c r="M480" s="71"/>
      <c r="N480" s="71"/>
      <c r="O480" s="71"/>
      <c r="P480" s="490">
        <f>IF(AND(L480&gt;=0,L480&lt;=50),0,IF(AND(L480&gt;=51,L480&lt;=75),1,IF(AND(L480&gt;=76,L480&lt;=100),2)))</f>
        <v>2</v>
      </c>
      <c r="Q480" s="468">
        <f>IF(C480="x",P480,0)</f>
        <v>0</v>
      </c>
      <c r="R480" s="468">
        <f>IF(D480="x",P480,0)</f>
        <v>2</v>
      </c>
    </row>
    <row r="481" spans="1:18" ht="15" hidden="1" customHeight="1" x14ac:dyDescent="0.25">
      <c r="A481" s="530"/>
      <c r="B481" s="496"/>
      <c r="C481" s="486"/>
      <c r="D481" s="486"/>
      <c r="E481" s="39" t="s">
        <v>40</v>
      </c>
      <c r="F481" s="39" t="s">
        <v>40</v>
      </c>
      <c r="G481" s="39"/>
      <c r="H481" s="39" t="s">
        <v>40</v>
      </c>
      <c r="I481" s="39" t="s">
        <v>40</v>
      </c>
      <c r="J481" s="39" t="s">
        <v>40</v>
      </c>
      <c r="K481" s="39" t="s">
        <v>40</v>
      </c>
      <c r="L481" s="534"/>
      <c r="M481" s="72"/>
      <c r="N481" s="72"/>
      <c r="O481" s="72"/>
      <c r="P481" s="492"/>
      <c r="Q481" s="470"/>
      <c r="R481" s="470"/>
    </row>
    <row r="482" spans="1:18" hidden="1" x14ac:dyDescent="0.25">
      <c r="L482" s="535" t="s">
        <v>77</v>
      </c>
      <c r="M482" s="535"/>
      <c r="N482" s="535"/>
      <c r="O482" s="535"/>
      <c r="P482" s="536"/>
      <c r="Q482" s="38">
        <f>SUM(Q474:Q481)</f>
        <v>5</v>
      </c>
      <c r="R482" s="38">
        <f>SUM(R474:R481)</f>
        <v>2</v>
      </c>
    </row>
    <row r="483" spans="1:18" hidden="1" x14ac:dyDescent="0.25"/>
    <row r="484" spans="1:18" hidden="1" x14ac:dyDescent="0.25"/>
    <row r="485" spans="1:18" hidden="1" x14ac:dyDescent="0.25"/>
    <row r="486" spans="1:18" ht="21" hidden="1" customHeight="1" x14ac:dyDescent="0.25">
      <c r="A486" s="41" t="s">
        <v>1</v>
      </c>
      <c r="B486" s="487" t="s">
        <v>72</v>
      </c>
      <c r="C486" s="488"/>
      <c r="D486" s="489"/>
      <c r="E486" s="40">
        <v>15</v>
      </c>
      <c r="F486" s="40">
        <v>5</v>
      </c>
      <c r="G486" s="40">
        <v>15</v>
      </c>
      <c r="H486" s="40">
        <v>10</v>
      </c>
      <c r="I486" s="40">
        <v>15</v>
      </c>
      <c r="J486" s="40">
        <v>10</v>
      </c>
      <c r="K486" s="40">
        <v>30</v>
      </c>
      <c r="L486" s="40">
        <f>SUM(E486:K486)</f>
        <v>100</v>
      </c>
      <c r="M486" s="40"/>
      <c r="N486" s="40"/>
      <c r="O486" s="67"/>
      <c r="P486" s="490" t="s">
        <v>70</v>
      </c>
      <c r="Q486" s="471" t="s">
        <v>61</v>
      </c>
      <c r="R486" s="472"/>
    </row>
    <row r="487" spans="1:18" ht="43.5" hidden="1" customHeight="1" x14ac:dyDescent="0.25">
      <c r="A487" s="528" t="e">
        <f>+'MAPA DE RIESGOS SECCIONALES'!#REF!</f>
        <v>#REF!</v>
      </c>
      <c r="B487" s="36" t="s">
        <v>71</v>
      </c>
      <c r="C487" s="499" t="s">
        <v>2</v>
      </c>
      <c r="D487" s="499" t="s">
        <v>3</v>
      </c>
      <c r="E487" s="493" t="s">
        <v>41</v>
      </c>
      <c r="F487" s="493" t="s">
        <v>42</v>
      </c>
      <c r="G487" s="493" t="s">
        <v>43</v>
      </c>
      <c r="H487" s="493" t="s">
        <v>44</v>
      </c>
      <c r="I487" s="493" t="s">
        <v>45</v>
      </c>
      <c r="J487" s="493" t="s">
        <v>46</v>
      </c>
      <c r="K487" s="493" t="s">
        <v>47</v>
      </c>
      <c r="L487" s="493" t="s">
        <v>69</v>
      </c>
      <c r="M487" s="69"/>
      <c r="N487" s="69"/>
      <c r="O487" s="63"/>
      <c r="P487" s="491"/>
      <c r="Q487" s="466" t="s">
        <v>2</v>
      </c>
      <c r="R487" s="466" t="s">
        <v>3</v>
      </c>
    </row>
    <row r="488" spans="1:18" ht="35.25" hidden="1" customHeight="1" x14ac:dyDescent="0.25">
      <c r="A488" s="529"/>
      <c r="B488" s="37" t="s">
        <v>60</v>
      </c>
      <c r="C488" s="500"/>
      <c r="D488" s="500"/>
      <c r="E488" s="493"/>
      <c r="F488" s="493"/>
      <c r="G488" s="493"/>
      <c r="H488" s="493"/>
      <c r="I488" s="493"/>
      <c r="J488" s="493"/>
      <c r="K488" s="493"/>
      <c r="L488" s="493"/>
      <c r="M488" s="69"/>
      <c r="N488" s="69"/>
      <c r="O488" s="70"/>
      <c r="P488" s="492"/>
      <c r="Q488" s="467"/>
      <c r="R488" s="467"/>
    </row>
    <row r="489" spans="1:18" ht="23.25" hidden="1" customHeight="1" x14ac:dyDescent="0.25">
      <c r="A489" s="529"/>
      <c r="B489" s="495" t="e">
        <f>+'MAPA DE RIESGOS SECCIONALES'!#REF!</f>
        <v>#REF!</v>
      </c>
      <c r="C489" s="485" t="s">
        <v>40</v>
      </c>
      <c r="D489" s="485"/>
      <c r="E489" s="8">
        <f t="shared" ref="E489:K489" si="48">IF(E490="x",E486,0)</f>
        <v>15</v>
      </c>
      <c r="F489" s="8">
        <f t="shared" si="48"/>
        <v>5</v>
      </c>
      <c r="G489" s="8">
        <f t="shared" si="48"/>
        <v>0</v>
      </c>
      <c r="H489" s="8">
        <f t="shared" si="48"/>
        <v>10</v>
      </c>
      <c r="I489" s="8">
        <f t="shared" si="48"/>
        <v>0</v>
      </c>
      <c r="J489" s="8">
        <f t="shared" si="48"/>
        <v>10</v>
      </c>
      <c r="K489" s="8">
        <f t="shared" si="48"/>
        <v>30</v>
      </c>
      <c r="L489" s="533">
        <f>SUM(E489:K489)</f>
        <v>70</v>
      </c>
      <c r="M489" s="71"/>
      <c r="N489" s="71"/>
      <c r="O489" s="71"/>
      <c r="P489" s="490">
        <f>IF(AND(L489&gt;=0,L489&lt;=50),0,IF(AND(L489&gt;=51,L489&lt;=75),1,IF(AND(L489&gt;=76,L489&lt;=100),2)))</f>
        <v>1</v>
      </c>
      <c r="Q489" s="468">
        <f>IF(C489="x",P489,0)</f>
        <v>1</v>
      </c>
      <c r="R489" s="468">
        <f>IF(D489="x",P489,0)</f>
        <v>0</v>
      </c>
    </row>
    <row r="490" spans="1:18" ht="33.75" hidden="1" customHeight="1" x14ac:dyDescent="0.25">
      <c r="A490" s="529"/>
      <c r="B490" s="496"/>
      <c r="C490" s="486"/>
      <c r="D490" s="486"/>
      <c r="E490" s="39" t="s">
        <v>40</v>
      </c>
      <c r="F490" s="39" t="s">
        <v>40</v>
      </c>
      <c r="G490" s="39"/>
      <c r="H490" s="39" t="s">
        <v>40</v>
      </c>
      <c r="I490" s="39"/>
      <c r="J490" s="39" t="s">
        <v>40</v>
      </c>
      <c r="K490" s="39" t="s">
        <v>40</v>
      </c>
      <c r="L490" s="534"/>
      <c r="M490" s="72"/>
      <c r="N490" s="72"/>
      <c r="O490" s="72"/>
      <c r="P490" s="492"/>
      <c r="Q490" s="470"/>
      <c r="R490" s="470"/>
    </row>
    <row r="491" spans="1:18" ht="18.75" hidden="1" customHeight="1" x14ac:dyDescent="0.25">
      <c r="A491" s="529"/>
      <c r="B491" s="495" t="e">
        <f>+'MAPA DE RIESGOS SECCIONALES'!#REF!</f>
        <v>#REF!</v>
      </c>
      <c r="C491" s="485"/>
      <c r="D491" s="485" t="s">
        <v>40</v>
      </c>
      <c r="E491" s="8">
        <f t="shared" ref="E491:K491" si="49">IF(E492="x",E486,0)</f>
        <v>15</v>
      </c>
      <c r="F491" s="8">
        <f t="shared" si="49"/>
        <v>5</v>
      </c>
      <c r="G491" s="8">
        <f t="shared" si="49"/>
        <v>0</v>
      </c>
      <c r="H491" s="8">
        <f t="shared" si="49"/>
        <v>10</v>
      </c>
      <c r="I491" s="8">
        <f t="shared" si="49"/>
        <v>15</v>
      </c>
      <c r="J491" s="8">
        <f t="shared" si="49"/>
        <v>10</v>
      </c>
      <c r="K491" s="8">
        <f t="shared" si="49"/>
        <v>30</v>
      </c>
      <c r="L491" s="533">
        <f>SUM(E491:K491)</f>
        <v>85</v>
      </c>
      <c r="M491" s="71"/>
      <c r="N491" s="71"/>
      <c r="O491" s="71"/>
      <c r="P491" s="490">
        <f>IF(AND(L491&gt;=0,L491&lt;=50),0,IF(AND(L491&gt;=51,L491&lt;=75),1,IF(AND(L491&gt;=76,L491&lt;=100),2)))</f>
        <v>2</v>
      </c>
      <c r="Q491" s="468">
        <f>IF(C491="x",P491,0)</f>
        <v>0</v>
      </c>
      <c r="R491" s="468">
        <f>IF(D491="x",P491,0)</f>
        <v>2</v>
      </c>
    </row>
    <row r="492" spans="1:18" ht="15" hidden="1" customHeight="1" x14ac:dyDescent="0.25">
      <c r="A492" s="529"/>
      <c r="B492" s="496"/>
      <c r="C492" s="486"/>
      <c r="D492" s="486"/>
      <c r="E492" s="39" t="s">
        <v>40</v>
      </c>
      <c r="F492" s="39" t="s">
        <v>40</v>
      </c>
      <c r="G492" s="39"/>
      <c r="H492" s="39" t="s">
        <v>40</v>
      </c>
      <c r="I492" s="39" t="s">
        <v>40</v>
      </c>
      <c r="J492" s="39" t="s">
        <v>40</v>
      </c>
      <c r="K492" s="39" t="s">
        <v>40</v>
      </c>
      <c r="L492" s="534"/>
      <c r="M492" s="72"/>
      <c r="N492" s="72"/>
      <c r="O492" s="72"/>
      <c r="P492" s="492"/>
      <c r="Q492" s="470"/>
      <c r="R492" s="470"/>
    </row>
    <row r="493" spans="1:18" ht="24" hidden="1" customHeight="1" x14ac:dyDescent="0.25">
      <c r="A493" s="529"/>
      <c r="B493" s="495" t="e">
        <f>+'MAPA DE RIESGOS SECCIONALES'!#REF!</f>
        <v>#REF!</v>
      </c>
      <c r="C493" s="485" t="s">
        <v>40</v>
      </c>
      <c r="D493" s="485"/>
      <c r="E493" s="8">
        <f t="shared" ref="E493:K493" si="50">IF(E494="x",E486,0)</f>
        <v>0</v>
      </c>
      <c r="F493" s="8">
        <f t="shared" si="50"/>
        <v>5</v>
      </c>
      <c r="G493" s="8">
        <f t="shared" si="50"/>
        <v>0</v>
      </c>
      <c r="H493" s="8">
        <f t="shared" si="50"/>
        <v>10</v>
      </c>
      <c r="I493" s="8">
        <f t="shared" si="50"/>
        <v>0</v>
      </c>
      <c r="J493" s="8">
        <f t="shared" si="50"/>
        <v>10</v>
      </c>
      <c r="K493" s="8">
        <f t="shared" si="50"/>
        <v>0</v>
      </c>
      <c r="L493" s="533">
        <f>SUM(E493:K493)</f>
        <v>25</v>
      </c>
      <c r="M493" s="71"/>
      <c r="N493" s="71"/>
      <c r="O493" s="71"/>
      <c r="P493" s="490">
        <f>IF(AND(L493&gt;=0,L493&lt;=50),0,IF(AND(L493&gt;=51,L493&lt;=75),1,IF(AND(L493&gt;=76,L493&lt;=100),2)))</f>
        <v>0</v>
      </c>
      <c r="Q493" s="468">
        <f>IF(C493="x",P493,0)</f>
        <v>0</v>
      </c>
      <c r="R493" s="468">
        <f>IF(D493="x",P493,0)</f>
        <v>0</v>
      </c>
    </row>
    <row r="494" spans="1:18" ht="24" hidden="1" customHeight="1" x14ac:dyDescent="0.25">
      <c r="A494" s="529"/>
      <c r="B494" s="496"/>
      <c r="C494" s="486"/>
      <c r="D494" s="486"/>
      <c r="E494" s="39"/>
      <c r="F494" s="39" t="s">
        <v>40</v>
      </c>
      <c r="G494" s="39"/>
      <c r="H494" s="39" t="s">
        <v>40</v>
      </c>
      <c r="I494" s="39"/>
      <c r="J494" s="39" t="s">
        <v>40</v>
      </c>
      <c r="K494" s="39"/>
      <c r="L494" s="534"/>
      <c r="M494" s="72"/>
      <c r="N494" s="72"/>
      <c r="O494" s="72"/>
      <c r="P494" s="492"/>
      <c r="Q494" s="470"/>
      <c r="R494" s="470"/>
    </row>
    <row r="495" spans="1:18" ht="18.75" hidden="1" customHeight="1" x14ac:dyDescent="0.25">
      <c r="A495" s="529"/>
      <c r="B495" s="495" t="e">
        <f>+'MAPA DE RIESGOS SECCIONALES'!#REF!</f>
        <v>#REF!</v>
      </c>
      <c r="C495" s="485"/>
      <c r="D495" s="485" t="s">
        <v>40</v>
      </c>
      <c r="E495" s="8">
        <f t="shared" ref="E495:K495" si="51">IF(E496="x",E486,0)</f>
        <v>15</v>
      </c>
      <c r="F495" s="8">
        <f t="shared" si="51"/>
        <v>5</v>
      </c>
      <c r="G495" s="8">
        <f t="shared" si="51"/>
        <v>0</v>
      </c>
      <c r="H495" s="8">
        <f t="shared" si="51"/>
        <v>10</v>
      </c>
      <c r="I495" s="8">
        <f t="shared" si="51"/>
        <v>0</v>
      </c>
      <c r="J495" s="8">
        <f t="shared" si="51"/>
        <v>10</v>
      </c>
      <c r="K495" s="8">
        <f t="shared" si="51"/>
        <v>30</v>
      </c>
      <c r="L495" s="533">
        <f>SUM(E495:K495)</f>
        <v>70</v>
      </c>
      <c r="M495" s="71"/>
      <c r="N495" s="71"/>
      <c r="O495" s="71"/>
      <c r="P495" s="490">
        <f>IF(AND(L495&gt;=0,L495&lt;=50),0,IF(AND(L495&gt;=51,L495&lt;=75),1,IF(AND(L495&gt;=76,L495&lt;=100),2)))</f>
        <v>1</v>
      </c>
      <c r="Q495" s="468">
        <f>IF(C495="x",P495,0)</f>
        <v>0</v>
      </c>
      <c r="R495" s="468">
        <f>IF(D495="x",P495,0)</f>
        <v>1</v>
      </c>
    </row>
    <row r="496" spans="1:18" ht="15" hidden="1" customHeight="1" x14ac:dyDescent="0.25">
      <c r="A496" s="530"/>
      <c r="B496" s="496"/>
      <c r="C496" s="486"/>
      <c r="D496" s="486"/>
      <c r="E496" s="39" t="s">
        <v>40</v>
      </c>
      <c r="F496" s="39" t="s">
        <v>40</v>
      </c>
      <c r="G496" s="39"/>
      <c r="H496" s="39" t="s">
        <v>40</v>
      </c>
      <c r="I496" s="39"/>
      <c r="J496" s="39" t="s">
        <v>40</v>
      </c>
      <c r="K496" s="39" t="s">
        <v>40</v>
      </c>
      <c r="L496" s="534"/>
      <c r="M496" s="72"/>
      <c r="N496" s="72"/>
      <c r="O496" s="72"/>
      <c r="P496" s="492"/>
      <c r="Q496" s="470"/>
      <c r="R496" s="470"/>
    </row>
    <row r="497" spans="1:18" hidden="1" x14ac:dyDescent="0.25">
      <c r="L497" s="535" t="s">
        <v>77</v>
      </c>
      <c r="M497" s="535"/>
      <c r="N497" s="535"/>
      <c r="O497" s="535"/>
      <c r="P497" s="536"/>
      <c r="Q497" s="38">
        <f>SUM(Q489:Q496)</f>
        <v>1</v>
      </c>
      <c r="R497" s="38">
        <f>SUM(R489:R496)</f>
        <v>3</v>
      </c>
    </row>
    <row r="498" spans="1:18" hidden="1" x14ac:dyDescent="0.25"/>
    <row r="499" spans="1:18" hidden="1" x14ac:dyDescent="0.25"/>
    <row r="500" spans="1:18" hidden="1" x14ac:dyDescent="0.25"/>
    <row r="501" spans="1:18" ht="21" hidden="1" customHeight="1" x14ac:dyDescent="0.25">
      <c r="A501" s="41" t="s">
        <v>1</v>
      </c>
      <c r="B501" s="487" t="s">
        <v>72</v>
      </c>
      <c r="C501" s="488"/>
      <c r="D501" s="489"/>
      <c r="E501" s="40">
        <v>15</v>
      </c>
      <c r="F501" s="40">
        <v>5</v>
      </c>
      <c r="G501" s="40">
        <v>15</v>
      </c>
      <c r="H501" s="40">
        <v>10</v>
      </c>
      <c r="I501" s="40">
        <v>15</v>
      </c>
      <c r="J501" s="40">
        <v>10</v>
      </c>
      <c r="K501" s="40">
        <v>30</v>
      </c>
      <c r="L501" s="40">
        <f>SUM(E501:K501)</f>
        <v>100</v>
      </c>
      <c r="M501" s="40"/>
      <c r="N501" s="40"/>
      <c r="O501" s="67"/>
      <c r="P501" s="490" t="s">
        <v>70</v>
      </c>
      <c r="Q501" s="471" t="s">
        <v>61</v>
      </c>
      <c r="R501" s="472"/>
    </row>
    <row r="502" spans="1:18" ht="43.5" hidden="1" customHeight="1" x14ac:dyDescent="0.25">
      <c r="A502" s="528" t="e">
        <f>+'MAPA DE RIESGOS SECCIONALES'!#REF!</f>
        <v>#REF!</v>
      </c>
      <c r="B502" s="36" t="s">
        <v>71</v>
      </c>
      <c r="C502" s="499" t="s">
        <v>2</v>
      </c>
      <c r="D502" s="499" t="s">
        <v>3</v>
      </c>
      <c r="E502" s="493" t="s">
        <v>41</v>
      </c>
      <c r="F502" s="493" t="s">
        <v>42</v>
      </c>
      <c r="G502" s="493" t="s">
        <v>43</v>
      </c>
      <c r="H502" s="493" t="s">
        <v>44</v>
      </c>
      <c r="I502" s="493" t="s">
        <v>45</v>
      </c>
      <c r="J502" s="493" t="s">
        <v>46</v>
      </c>
      <c r="K502" s="493" t="s">
        <v>47</v>
      </c>
      <c r="L502" s="493" t="s">
        <v>69</v>
      </c>
      <c r="M502" s="69"/>
      <c r="N502" s="69"/>
      <c r="O502" s="63"/>
      <c r="P502" s="491"/>
      <c r="Q502" s="466" t="s">
        <v>2</v>
      </c>
      <c r="R502" s="466" t="s">
        <v>3</v>
      </c>
    </row>
    <row r="503" spans="1:18" ht="35.25" hidden="1" customHeight="1" x14ac:dyDescent="0.25">
      <c r="A503" s="529"/>
      <c r="B503" s="37" t="s">
        <v>60</v>
      </c>
      <c r="C503" s="500"/>
      <c r="D503" s="500"/>
      <c r="E503" s="493"/>
      <c r="F503" s="493"/>
      <c r="G503" s="493"/>
      <c r="H503" s="493"/>
      <c r="I503" s="493"/>
      <c r="J503" s="493"/>
      <c r="K503" s="493"/>
      <c r="L503" s="493"/>
      <c r="M503" s="69"/>
      <c r="N503" s="69"/>
      <c r="O503" s="70"/>
      <c r="P503" s="492"/>
      <c r="Q503" s="467"/>
      <c r="R503" s="467"/>
    </row>
    <row r="504" spans="1:18" ht="20.25" hidden="1" customHeight="1" x14ac:dyDescent="0.25">
      <c r="A504" s="529"/>
      <c r="B504" s="495" t="e">
        <f>+'MAPA DE RIESGOS SECCIONALES'!#REF!</f>
        <v>#REF!</v>
      </c>
      <c r="C504" s="485" t="s">
        <v>40</v>
      </c>
      <c r="D504" s="485"/>
      <c r="E504" s="8">
        <f t="shared" ref="E504:K504" si="52">IF(E505="x",E501,0)</f>
        <v>0</v>
      </c>
      <c r="F504" s="8">
        <f t="shared" si="52"/>
        <v>5</v>
      </c>
      <c r="G504" s="8">
        <f t="shared" si="52"/>
        <v>15</v>
      </c>
      <c r="H504" s="8">
        <f t="shared" si="52"/>
        <v>10</v>
      </c>
      <c r="I504" s="8">
        <f t="shared" si="52"/>
        <v>15</v>
      </c>
      <c r="J504" s="8">
        <f t="shared" si="52"/>
        <v>10</v>
      </c>
      <c r="K504" s="8">
        <f t="shared" si="52"/>
        <v>30</v>
      </c>
      <c r="L504" s="533">
        <f>SUM(E504:K504)</f>
        <v>85</v>
      </c>
      <c r="M504" s="71"/>
      <c r="N504" s="71"/>
      <c r="O504" s="71"/>
      <c r="P504" s="490">
        <f>IF(AND(L504&gt;=0,L504&lt;=50),0,IF(AND(L504&gt;=51,L504&lt;=75),1,IF(AND(L504&gt;=76,L504&lt;=100),2)))</f>
        <v>2</v>
      </c>
      <c r="Q504" s="468">
        <f>IF(C504="x",P504,0)</f>
        <v>2</v>
      </c>
      <c r="R504" s="468">
        <f>IF(D504="x",P504,0)</f>
        <v>0</v>
      </c>
    </row>
    <row r="505" spans="1:18" ht="31.5" hidden="1" customHeight="1" x14ac:dyDescent="0.25">
      <c r="A505" s="529"/>
      <c r="B505" s="496"/>
      <c r="C505" s="486"/>
      <c r="D505" s="486"/>
      <c r="E505" s="39"/>
      <c r="F505" s="39" t="s">
        <v>40</v>
      </c>
      <c r="G505" s="39" t="s">
        <v>40</v>
      </c>
      <c r="H505" s="39" t="s">
        <v>40</v>
      </c>
      <c r="I505" s="39" t="s">
        <v>40</v>
      </c>
      <c r="J505" s="39" t="s">
        <v>40</v>
      </c>
      <c r="K505" s="39" t="s">
        <v>40</v>
      </c>
      <c r="L505" s="534"/>
      <c r="M505" s="72"/>
      <c r="N505" s="72"/>
      <c r="O505" s="72"/>
      <c r="P505" s="492"/>
      <c r="Q505" s="470"/>
      <c r="R505" s="470"/>
    </row>
    <row r="506" spans="1:18" ht="18.75" hidden="1" customHeight="1" x14ac:dyDescent="0.25">
      <c r="A506" s="529"/>
      <c r="B506" s="495" t="e">
        <f>+'MAPA DE RIESGOS SECCIONALES'!#REF!</f>
        <v>#REF!</v>
      </c>
      <c r="C506" s="485" t="s">
        <v>40</v>
      </c>
      <c r="D506" s="485"/>
      <c r="E506" s="8">
        <f t="shared" ref="E506:K506" si="53">IF(E507="x",E501,0)</f>
        <v>15</v>
      </c>
      <c r="F506" s="8">
        <f t="shared" si="53"/>
        <v>5</v>
      </c>
      <c r="G506" s="8">
        <f t="shared" si="53"/>
        <v>15</v>
      </c>
      <c r="H506" s="8">
        <f t="shared" si="53"/>
        <v>10</v>
      </c>
      <c r="I506" s="8">
        <f t="shared" si="53"/>
        <v>15</v>
      </c>
      <c r="J506" s="8">
        <f t="shared" si="53"/>
        <v>10</v>
      </c>
      <c r="K506" s="8">
        <f t="shared" si="53"/>
        <v>0</v>
      </c>
      <c r="L506" s="533">
        <f>SUM(E506:K506)</f>
        <v>70</v>
      </c>
      <c r="M506" s="71"/>
      <c r="N506" s="71"/>
      <c r="O506" s="71"/>
      <c r="P506" s="490">
        <f>IF(AND(L506&gt;=0,L506&lt;=50),0,IF(AND(L506&gt;=51,L506&lt;=75),1,IF(AND(L506&gt;=76,L506&lt;=100),2)))</f>
        <v>1</v>
      </c>
      <c r="Q506" s="468">
        <f>IF(C506="x",P506,0)</f>
        <v>1</v>
      </c>
      <c r="R506" s="468">
        <f>IF(D506="x",P506,0)</f>
        <v>0</v>
      </c>
    </row>
    <row r="507" spans="1:18" ht="15" hidden="1" customHeight="1" x14ac:dyDescent="0.25">
      <c r="A507" s="529"/>
      <c r="B507" s="496"/>
      <c r="C507" s="486"/>
      <c r="D507" s="486"/>
      <c r="E507" s="39" t="s">
        <v>40</v>
      </c>
      <c r="F507" s="39" t="s">
        <v>40</v>
      </c>
      <c r="G507" s="39" t="s">
        <v>40</v>
      </c>
      <c r="H507" s="39" t="s">
        <v>40</v>
      </c>
      <c r="I507" s="39" t="s">
        <v>40</v>
      </c>
      <c r="J507" s="39" t="s">
        <v>40</v>
      </c>
      <c r="K507" s="39"/>
      <c r="L507" s="534"/>
      <c r="M507" s="72"/>
      <c r="N507" s="72"/>
      <c r="O507" s="72"/>
      <c r="P507" s="492"/>
      <c r="Q507" s="470"/>
      <c r="R507" s="470"/>
    </row>
    <row r="508" spans="1:18" ht="18.75" hidden="1" customHeight="1" x14ac:dyDescent="0.25">
      <c r="A508" s="529"/>
      <c r="B508" s="495" t="e">
        <f>+'MAPA DE RIESGOS SECCIONALES'!#REF!</f>
        <v>#REF!</v>
      </c>
      <c r="C508" s="485"/>
      <c r="D508" s="485" t="s">
        <v>40</v>
      </c>
      <c r="E508" s="8">
        <f t="shared" ref="E508:K508" si="54">IF(E509="x",E501,0)</f>
        <v>15</v>
      </c>
      <c r="F508" s="8">
        <f t="shared" si="54"/>
        <v>5</v>
      </c>
      <c r="G508" s="8">
        <f t="shared" si="54"/>
        <v>15</v>
      </c>
      <c r="H508" s="8">
        <f t="shared" si="54"/>
        <v>0</v>
      </c>
      <c r="I508" s="8">
        <f t="shared" si="54"/>
        <v>15</v>
      </c>
      <c r="J508" s="8">
        <f t="shared" si="54"/>
        <v>10</v>
      </c>
      <c r="K508" s="8">
        <f t="shared" si="54"/>
        <v>30</v>
      </c>
      <c r="L508" s="533">
        <f>SUM(E508:K508)</f>
        <v>90</v>
      </c>
      <c r="M508" s="71"/>
      <c r="N508" s="71"/>
      <c r="O508" s="71"/>
      <c r="P508" s="490">
        <f>IF(AND(L508&gt;=0,L508&lt;=50),0,IF(AND(L508&gt;=51,L508&lt;=75),1,IF(AND(L508&gt;=76,L508&lt;=100),2)))</f>
        <v>2</v>
      </c>
      <c r="Q508" s="468">
        <f>IF(C508="x",P508,0)</f>
        <v>0</v>
      </c>
      <c r="R508" s="468">
        <f>IF(D508="x",P508,0)</f>
        <v>2</v>
      </c>
    </row>
    <row r="509" spans="1:18" ht="15" hidden="1" customHeight="1" x14ac:dyDescent="0.25">
      <c r="A509" s="529"/>
      <c r="B509" s="496"/>
      <c r="C509" s="486"/>
      <c r="D509" s="486"/>
      <c r="E509" s="39" t="s">
        <v>40</v>
      </c>
      <c r="F509" s="39" t="s">
        <v>40</v>
      </c>
      <c r="G509" s="39" t="s">
        <v>40</v>
      </c>
      <c r="H509" s="39"/>
      <c r="I509" s="39" t="s">
        <v>40</v>
      </c>
      <c r="J509" s="39" t="s">
        <v>40</v>
      </c>
      <c r="K509" s="39" t="s">
        <v>40</v>
      </c>
      <c r="L509" s="534"/>
      <c r="M509" s="72"/>
      <c r="N509" s="72"/>
      <c r="O509" s="72"/>
      <c r="P509" s="492"/>
      <c r="Q509" s="470"/>
      <c r="R509" s="470"/>
    </row>
    <row r="510" spans="1:18" ht="18.75" hidden="1" customHeight="1" x14ac:dyDescent="0.25">
      <c r="A510" s="529"/>
      <c r="B510" s="495" t="e">
        <f>+'MAPA DE RIESGOS SECCIONALES'!#REF!</f>
        <v>#REF!</v>
      </c>
      <c r="C510" s="485" t="s">
        <v>40</v>
      </c>
      <c r="D510" s="485"/>
      <c r="E510" s="8">
        <f t="shared" ref="E510:K510" si="55">IF(E511="x",E501,0)</f>
        <v>15</v>
      </c>
      <c r="F510" s="8">
        <f t="shared" si="55"/>
        <v>5</v>
      </c>
      <c r="G510" s="8">
        <f t="shared" si="55"/>
        <v>0</v>
      </c>
      <c r="H510" s="8">
        <f t="shared" si="55"/>
        <v>10</v>
      </c>
      <c r="I510" s="8">
        <f t="shared" si="55"/>
        <v>0</v>
      </c>
      <c r="J510" s="8">
        <f t="shared" si="55"/>
        <v>10</v>
      </c>
      <c r="K510" s="8">
        <f t="shared" si="55"/>
        <v>0</v>
      </c>
      <c r="L510" s="533">
        <f>SUM(E510:K510)</f>
        <v>40</v>
      </c>
      <c r="M510" s="71"/>
      <c r="N510" s="71"/>
      <c r="O510" s="71"/>
      <c r="P510" s="490">
        <f>IF(AND(L510&gt;=0,L510&lt;=50),0,IF(AND(L510&gt;=51,L510&lt;=75),1,IF(AND(L510&gt;=76,L510&lt;=100),2)))</f>
        <v>0</v>
      </c>
      <c r="Q510" s="468">
        <f>IF(C510="x",P510,0)</f>
        <v>0</v>
      </c>
      <c r="R510" s="468">
        <f>IF(D510="x",P510,0)</f>
        <v>0</v>
      </c>
    </row>
    <row r="511" spans="1:18" ht="15" hidden="1" customHeight="1" x14ac:dyDescent="0.25">
      <c r="A511" s="530"/>
      <c r="B511" s="496"/>
      <c r="C511" s="486"/>
      <c r="D511" s="486"/>
      <c r="E511" s="39" t="s">
        <v>40</v>
      </c>
      <c r="F511" s="39" t="s">
        <v>40</v>
      </c>
      <c r="G511" s="39"/>
      <c r="H511" s="39" t="s">
        <v>40</v>
      </c>
      <c r="I511" s="39"/>
      <c r="J511" s="39" t="s">
        <v>40</v>
      </c>
      <c r="K511" s="39"/>
      <c r="L511" s="534"/>
      <c r="M511" s="72"/>
      <c r="N511" s="72"/>
      <c r="O511" s="72"/>
      <c r="P511" s="492"/>
      <c r="Q511" s="470"/>
      <c r="R511" s="470"/>
    </row>
    <row r="512" spans="1:18" hidden="1" x14ac:dyDescent="0.25">
      <c r="L512" s="535" t="s">
        <v>77</v>
      </c>
      <c r="M512" s="535"/>
      <c r="N512" s="535"/>
      <c r="O512" s="535"/>
      <c r="P512" s="536"/>
      <c r="Q512" s="38">
        <f>SUM(Q504:Q511)</f>
        <v>3</v>
      </c>
      <c r="R512" s="38">
        <f>SUM(R504:R511)</f>
        <v>2</v>
      </c>
    </row>
    <row r="513" spans="1:18" hidden="1" x14ac:dyDescent="0.25"/>
    <row r="514" spans="1:18" hidden="1" x14ac:dyDescent="0.25"/>
    <row r="515" spans="1:18" hidden="1" x14ac:dyDescent="0.25"/>
    <row r="516" spans="1:18" ht="21" hidden="1" customHeight="1" x14ac:dyDescent="0.25">
      <c r="A516" s="41" t="s">
        <v>1</v>
      </c>
      <c r="B516" s="487" t="s">
        <v>72</v>
      </c>
      <c r="C516" s="488"/>
      <c r="D516" s="489"/>
      <c r="E516" s="40">
        <v>15</v>
      </c>
      <c r="F516" s="40">
        <v>5</v>
      </c>
      <c r="G516" s="40">
        <v>15</v>
      </c>
      <c r="H516" s="40">
        <v>10</v>
      </c>
      <c r="I516" s="40">
        <v>15</v>
      </c>
      <c r="J516" s="40">
        <v>10</v>
      </c>
      <c r="K516" s="40">
        <v>30</v>
      </c>
      <c r="L516" s="40">
        <f>SUM(E516:K516)</f>
        <v>100</v>
      </c>
      <c r="M516" s="40"/>
      <c r="N516" s="40"/>
      <c r="O516" s="67"/>
      <c r="P516" s="490" t="s">
        <v>70</v>
      </c>
      <c r="Q516" s="471" t="s">
        <v>61</v>
      </c>
      <c r="R516" s="472"/>
    </row>
    <row r="517" spans="1:18" ht="43.5" hidden="1" customHeight="1" x14ac:dyDescent="0.25">
      <c r="A517" s="528" t="e">
        <f>+'MAPA DE RIESGOS SECCIONALES'!#REF!</f>
        <v>#REF!</v>
      </c>
      <c r="B517" s="36" t="s">
        <v>71</v>
      </c>
      <c r="C517" s="499" t="s">
        <v>2</v>
      </c>
      <c r="D517" s="499" t="s">
        <v>3</v>
      </c>
      <c r="E517" s="493" t="s">
        <v>41</v>
      </c>
      <c r="F517" s="493" t="s">
        <v>42</v>
      </c>
      <c r="G517" s="493" t="s">
        <v>43</v>
      </c>
      <c r="H517" s="493" t="s">
        <v>44</v>
      </c>
      <c r="I517" s="493" t="s">
        <v>45</v>
      </c>
      <c r="J517" s="493" t="s">
        <v>46</v>
      </c>
      <c r="K517" s="493" t="s">
        <v>47</v>
      </c>
      <c r="L517" s="493" t="s">
        <v>69</v>
      </c>
      <c r="M517" s="69"/>
      <c r="N517" s="69"/>
      <c r="O517" s="63"/>
      <c r="P517" s="491"/>
      <c r="Q517" s="466" t="s">
        <v>2</v>
      </c>
      <c r="R517" s="466" t="s">
        <v>3</v>
      </c>
    </row>
    <row r="518" spans="1:18" ht="35.25" hidden="1" customHeight="1" x14ac:dyDescent="0.25">
      <c r="A518" s="529"/>
      <c r="B518" s="37" t="s">
        <v>60</v>
      </c>
      <c r="C518" s="500"/>
      <c r="D518" s="500"/>
      <c r="E518" s="493"/>
      <c r="F518" s="493"/>
      <c r="G518" s="493"/>
      <c r="H518" s="493"/>
      <c r="I518" s="493"/>
      <c r="J518" s="493"/>
      <c r="K518" s="493"/>
      <c r="L518" s="493"/>
      <c r="M518" s="69"/>
      <c r="N518" s="69"/>
      <c r="O518" s="70"/>
      <c r="P518" s="492"/>
      <c r="Q518" s="467"/>
      <c r="R518" s="467"/>
    </row>
    <row r="519" spans="1:18" ht="39.75" hidden="1" customHeight="1" x14ac:dyDescent="0.25">
      <c r="A519" s="529"/>
      <c r="B519" s="495" t="e">
        <f>+'MAPA DE RIESGOS SECCIONALES'!#REF!</f>
        <v>#REF!</v>
      </c>
      <c r="C519" s="485" t="s">
        <v>40</v>
      </c>
      <c r="D519" s="485"/>
      <c r="E519" s="8">
        <f t="shared" ref="E519:K519" si="56">IF(E520="x",E516,0)</f>
        <v>15</v>
      </c>
      <c r="F519" s="8">
        <f t="shared" si="56"/>
        <v>5</v>
      </c>
      <c r="G519" s="8">
        <f t="shared" si="56"/>
        <v>0</v>
      </c>
      <c r="H519" s="8">
        <f t="shared" si="56"/>
        <v>10</v>
      </c>
      <c r="I519" s="8">
        <f t="shared" si="56"/>
        <v>15</v>
      </c>
      <c r="J519" s="8">
        <f t="shared" si="56"/>
        <v>10</v>
      </c>
      <c r="K519" s="8">
        <f t="shared" si="56"/>
        <v>30</v>
      </c>
      <c r="L519" s="533">
        <f>SUM(E519:K519)</f>
        <v>85</v>
      </c>
      <c r="M519" s="71"/>
      <c r="N519" s="71"/>
      <c r="O519" s="71"/>
      <c r="P519" s="490">
        <f>IF(AND(L519&gt;=0,L519&lt;=50),0,IF(AND(L519&gt;=51,L519&lt;=75),1,IF(AND(L519&gt;=76,L519&lt;=100),2)))</f>
        <v>2</v>
      </c>
      <c r="Q519" s="468">
        <f>IF(C519="x",P519,0)</f>
        <v>2</v>
      </c>
      <c r="R519" s="468">
        <f>IF(D519="x",P519,0)</f>
        <v>0</v>
      </c>
    </row>
    <row r="520" spans="1:18" ht="39.75" hidden="1" customHeight="1" x14ac:dyDescent="0.25">
      <c r="A520" s="529"/>
      <c r="B520" s="496"/>
      <c r="C520" s="486"/>
      <c r="D520" s="486"/>
      <c r="E520" s="39" t="s">
        <v>40</v>
      </c>
      <c r="F520" s="39" t="s">
        <v>40</v>
      </c>
      <c r="G520" s="39"/>
      <c r="H520" s="39" t="s">
        <v>40</v>
      </c>
      <c r="I520" s="39" t="s">
        <v>40</v>
      </c>
      <c r="J520" s="39" t="s">
        <v>40</v>
      </c>
      <c r="K520" s="39" t="s">
        <v>40</v>
      </c>
      <c r="L520" s="534"/>
      <c r="M520" s="72"/>
      <c r="N520" s="72"/>
      <c r="O520" s="72"/>
      <c r="P520" s="492"/>
      <c r="Q520" s="470"/>
      <c r="R520" s="470"/>
    </row>
    <row r="521" spans="1:18" ht="18.75" hidden="1" customHeight="1" x14ac:dyDescent="0.25">
      <c r="A521" s="529"/>
      <c r="B521" s="495" t="e">
        <f>+'MAPA DE RIESGOS SECCIONALES'!#REF!</f>
        <v>#REF!</v>
      </c>
      <c r="C521" s="485" t="s">
        <v>40</v>
      </c>
      <c r="D521" s="485"/>
      <c r="E521" s="8">
        <f t="shared" ref="E521:K521" si="57">IF(E522="x",E516,0)</f>
        <v>15</v>
      </c>
      <c r="F521" s="8">
        <f t="shared" si="57"/>
        <v>5</v>
      </c>
      <c r="G521" s="8">
        <f t="shared" si="57"/>
        <v>0</v>
      </c>
      <c r="H521" s="8">
        <f t="shared" si="57"/>
        <v>10</v>
      </c>
      <c r="I521" s="8">
        <f t="shared" si="57"/>
        <v>15</v>
      </c>
      <c r="J521" s="8">
        <f t="shared" si="57"/>
        <v>10</v>
      </c>
      <c r="K521" s="8">
        <f t="shared" si="57"/>
        <v>30</v>
      </c>
      <c r="L521" s="533">
        <f>SUM(E521:K521)</f>
        <v>85</v>
      </c>
      <c r="M521" s="71"/>
      <c r="N521" s="71"/>
      <c r="O521" s="71"/>
      <c r="P521" s="490">
        <f>IF(AND(L521&gt;=0,L521&lt;=50),0,IF(AND(L521&gt;=51,L521&lt;=75),1,IF(AND(L521&gt;=76,L521&lt;=100),2)))</f>
        <v>2</v>
      </c>
      <c r="Q521" s="468">
        <f>IF(C521="x",P521,0)</f>
        <v>2</v>
      </c>
      <c r="R521" s="468">
        <f>IF(D521="x",P521,0)</f>
        <v>0</v>
      </c>
    </row>
    <row r="522" spans="1:18" ht="15" hidden="1" customHeight="1" x14ac:dyDescent="0.25">
      <c r="A522" s="529"/>
      <c r="B522" s="496"/>
      <c r="C522" s="486"/>
      <c r="D522" s="486"/>
      <c r="E522" s="39" t="s">
        <v>40</v>
      </c>
      <c r="F522" s="39" t="s">
        <v>40</v>
      </c>
      <c r="G522" s="39"/>
      <c r="H522" s="39" t="s">
        <v>40</v>
      </c>
      <c r="I522" s="39" t="s">
        <v>40</v>
      </c>
      <c r="J522" s="39" t="s">
        <v>40</v>
      </c>
      <c r="K522" s="39" t="s">
        <v>40</v>
      </c>
      <c r="L522" s="534"/>
      <c r="M522" s="72"/>
      <c r="N522" s="72"/>
      <c r="O522" s="72"/>
      <c r="P522" s="492"/>
      <c r="Q522" s="470"/>
      <c r="R522" s="470"/>
    </row>
    <row r="523" spans="1:18" ht="18.75" hidden="1" customHeight="1" x14ac:dyDescent="0.25">
      <c r="A523" s="529"/>
      <c r="B523" s="495" t="e">
        <f>+'MAPA DE RIESGOS SECCIONALES'!#REF!</f>
        <v>#REF!</v>
      </c>
      <c r="C523" s="485" t="s">
        <v>40</v>
      </c>
      <c r="D523" s="485"/>
      <c r="E523" s="8">
        <f t="shared" ref="E523:K523" si="58">IF(E524="x",E516,0)</f>
        <v>15</v>
      </c>
      <c r="F523" s="8">
        <f t="shared" si="58"/>
        <v>5</v>
      </c>
      <c r="G523" s="8">
        <f t="shared" si="58"/>
        <v>0</v>
      </c>
      <c r="H523" s="8">
        <f t="shared" si="58"/>
        <v>10</v>
      </c>
      <c r="I523" s="8">
        <f t="shared" si="58"/>
        <v>15</v>
      </c>
      <c r="J523" s="8">
        <f t="shared" si="58"/>
        <v>10</v>
      </c>
      <c r="K523" s="8">
        <f t="shared" si="58"/>
        <v>30</v>
      </c>
      <c r="L523" s="533">
        <f>SUM(E523:K523)</f>
        <v>85</v>
      </c>
      <c r="M523" s="71"/>
      <c r="N523" s="71"/>
      <c r="O523" s="71"/>
      <c r="P523" s="490">
        <f>IF(AND(L523&gt;=0,L523&lt;=50),0,IF(AND(L523&gt;=51,L523&lt;=75),1,IF(AND(L523&gt;=76,L523&lt;=100),2)))</f>
        <v>2</v>
      </c>
      <c r="Q523" s="468">
        <f>IF(C523="x",P523,0)</f>
        <v>2</v>
      </c>
      <c r="R523" s="468">
        <f>IF(D523="x",P523,0)</f>
        <v>0</v>
      </c>
    </row>
    <row r="524" spans="1:18" ht="15" hidden="1" customHeight="1" x14ac:dyDescent="0.25">
      <c r="A524" s="529"/>
      <c r="B524" s="496"/>
      <c r="C524" s="486"/>
      <c r="D524" s="486"/>
      <c r="E524" s="39" t="s">
        <v>40</v>
      </c>
      <c r="F524" s="39" t="s">
        <v>40</v>
      </c>
      <c r="G524" s="39"/>
      <c r="H524" s="39" t="s">
        <v>40</v>
      </c>
      <c r="I524" s="39" t="s">
        <v>40</v>
      </c>
      <c r="J524" s="39" t="s">
        <v>40</v>
      </c>
      <c r="K524" s="39" t="s">
        <v>40</v>
      </c>
      <c r="L524" s="534"/>
      <c r="M524" s="72"/>
      <c r="N524" s="72"/>
      <c r="O524" s="72"/>
      <c r="P524" s="492"/>
      <c r="Q524" s="470"/>
      <c r="R524" s="470"/>
    </row>
    <row r="525" spans="1:18" ht="18.75" hidden="1" customHeight="1" x14ac:dyDescent="0.25">
      <c r="A525" s="529"/>
      <c r="B525" s="495" t="e">
        <f>+'MAPA DE RIESGOS SECCIONALES'!#REF!</f>
        <v>#REF!</v>
      </c>
      <c r="C525" s="485"/>
      <c r="D525" s="485" t="s">
        <v>40</v>
      </c>
      <c r="E525" s="8">
        <f t="shared" ref="E525:K525" si="59">IF(E526="x",E516,0)</f>
        <v>15</v>
      </c>
      <c r="F525" s="8">
        <f t="shared" si="59"/>
        <v>5</v>
      </c>
      <c r="G525" s="8">
        <f t="shared" si="59"/>
        <v>0</v>
      </c>
      <c r="H525" s="8">
        <f t="shared" si="59"/>
        <v>10</v>
      </c>
      <c r="I525" s="8">
        <f t="shared" si="59"/>
        <v>15</v>
      </c>
      <c r="J525" s="8">
        <f t="shared" si="59"/>
        <v>10</v>
      </c>
      <c r="K525" s="8">
        <f t="shared" si="59"/>
        <v>30</v>
      </c>
      <c r="L525" s="533">
        <f>SUM(E525:K525)</f>
        <v>85</v>
      </c>
      <c r="M525" s="71"/>
      <c r="N525" s="71"/>
      <c r="O525" s="71"/>
      <c r="P525" s="490">
        <f>IF(AND(L525&gt;=0,L525&lt;=50),0,IF(AND(L525&gt;=51,L525&lt;=75),1,IF(AND(L525&gt;=76,L525&lt;=100),2)))</f>
        <v>2</v>
      </c>
      <c r="Q525" s="468">
        <f>IF(C525="x",P525,0)</f>
        <v>0</v>
      </c>
      <c r="R525" s="468">
        <f>IF(D525="x",P525,0)</f>
        <v>2</v>
      </c>
    </row>
    <row r="526" spans="1:18" ht="15" hidden="1" customHeight="1" x14ac:dyDescent="0.25">
      <c r="A526" s="530"/>
      <c r="B526" s="496"/>
      <c r="C526" s="486"/>
      <c r="D526" s="486"/>
      <c r="E526" s="39" t="s">
        <v>40</v>
      </c>
      <c r="F526" s="39" t="s">
        <v>40</v>
      </c>
      <c r="G526" s="39"/>
      <c r="H526" s="39" t="s">
        <v>40</v>
      </c>
      <c r="I526" s="39" t="s">
        <v>40</v>
      </c>
      <c r="J526" s="39" t="s">
        <v>40</v>
      </c>
      <c r="K526" s="39" t="s">
        <v>40</v>
      </c>
      <c r="L526" s="534"/>
      <c r="M526" s="72"/>
      <c r="N526" s="72"/>
      <c r="O526" s="72"/>
      <c r="P526" s="492"/>
      <c r="Q526" s="470"/>
      <c r="R526" s="470"/>
    </row>
    <row r="527" spans="1:18" hidden="1" x14ac:dyDescent="0.25">
      <c r="L527" s="535" t="s">
        <v>77</v>
      </c>
      <c r="M527" s="535"/>
      <c r="N527" s="535"/>
      <c r="O527" s="535"/>
      <c r="P527" s="536"/>
      <c r="Q527" s="38">
        <f>SUM(Q519:Q526)</f>
        <v>6</v>
      </c>
      <c r="R527" s="38">
        <f>SUM(R519:R526)</f>
        <v>2</v>
      </c>
    </row>
    <row r="528" spans="1:18" hidden="1" x14ac:dyDescent="0.25"/>
    <row r="529" spans="1:18" hidden="1" x14ac:dyDescent="0.25"/>
    <row r="530" spans="1:18" hidden="1" x14ac:dyDescent="0.25"/>
    <row r="531" spans="1:18" ht="21" hidden="1" customHeight="1" x14ac:dyDescent="0.25">
      <c r="A531" s="41" t="s">
        <v>1</v>
      </c>
      <c r="B531" s="487" t="s">
        <v>72</v>
      </c>
      <c r="C531" s="488"/>
      <c r="D531" s="489"/>
      <c r="E531" s="40">
        <v>15</v>
      </c>
      <c r="F531" s="40">
        <v>5</v>
      </c>
      <c r="G531" s="40">
        <v>15</v>
      </c>
      <c r="H531" s="40">
        <v>10</v>
      </c>
      <c r="I531" s="40">
        <v>15</v>
      </c>
      <c r="J531" s="40">
        <v>10</v>
      </c>
      <c r="K531" s="40">
        <v>30</v>
      </c>
      <c r="L531" s="40">
        <f>SUM(E531:K531)</f>
        <v>100</v>
      </c>
      <c r="M531" s="40"/>
      <c r="N531" s="40"/>
      <c r="O531" s="67"/>
      <c r="P531" s="490" t="s">
        <v>70</v>
      </c>
      <c r="Q531" s="471" t="s">
        <v>61</v>
      </c>
      <c r="R531" s="472"/>
    </row>
    <row r="532" spans="1:18" ht="43.5" hidden="1" customHeight="1" x14ac:dyDescent="0.25">
      <c r="A532" s="528" t="e">
        <f>+'MAPA DE RIESGOS SECCIONALES'!#REF!</f>
        <v>#REF!</v>
      </c>
      <c r="B532" s="36" t="s">
        <v>71</v>
      </c>
      <c r="C532" s="499" t="s">
        <v>2</v>
      </c>
      <c r="D532" s="499" t="s">
        <v>3</v>
      </c>
      <c r="E532" s="493" t="s">
        <v>41</v>
      </c>
      <c r="F532" s="493" t="s">
        <v>42</v>
      </c>
      <c r="G532" s="493" t="s">
        <v>43</v>
      </c>
      <c r="H532" s="493" t="s">
        <v>44</v>
      </c>
      <c r="I532" s="493" t="s">
        <v>45</v>
      </c>
      <c r="J532" s="493" t="s">
        <v>46</v>
      </c>
      <c r="K532" s="493" t="s">
        <v>47</v>
      </c>
      <c r="L532" s="493" t="s">
        <v>69</v>
      </c>
      <c r="M532" s="69"/>
      <c r="N532" s="69"/>
      <c r="O532" s="63"/>
      <c r="P532" s="491"/>
      <c r="Q532" s="466" t="s">
        <v>2</v>
      </c>
      <c r="R532" s="466" t="s">
        <v>3</v>
      </c>
    </row>
    <row r="533" spans="1:18" ht="35.25" hidden="1" customHeight="1" x14ac:dyDescent="0.25">
      <c r="A533" s="529"/>
      <c r="B533" s="37" t="s">
        <v>60</v>
      </c>
      <c r="C533" s="500"/>
      <c r="D533" s="500"/>
      <c r="E533" s="493"/>
      <c r="F533" s="493"/>
      <c r="G533" s="493"/>
      <c r="H533" s="493"/>
      <c r="I533" s="493"/>
      <c r="J533" s="493"/>
      <c r="K533" s="493"/>
      <c r="L533" s="493"/>
      <c r="M533" s="69"/>
      <c r="N533" s="69"/>
      <c r="O533" s="70"/>
      <c r="P533" s="492"/>
      <c r="Q533" s="467"/>
      <c r="R533" s="467"/>
    </row>
    <row r="534" spans="1:18" ht="18.75" hidden="1" customHeight="1" x14ac:dyDescent="0.25">
      <c r="A534" s="529"/>
      <c r="B534" s="518" t="e">
        <f>+'MAPA DE RIESGOS SECCIONALES'!#REF!</f>
        <v>#REF!</v>
      </c>
      <c r="C534" s="485"/>
      <c r="D534" s="485" t="s">
        <v>40</v>
      </c>
      <c r="E534" s="8">
        <f t="shared" ref="E534:K534" si="60">IF(E535="x",E531,0)</f>
        <v>15</v>
      </c>
      <c r="F534" s="8">
        <f t="shared" si="60"/>
        <v>5</v>
      </c>
      <c r="G534" s="8">
        <f t="shared" si="60"/>
        <v>0</v>
      </c>
      <c r="H534" s="8">
        <f t="shared" si="60"/>
        <v>10</v>
      </c>
      <c r="I534" s="8">
        <f t="shared" si="60"/>
        <v>15</v>
      </c>
      <c r="J534" s="8">
        <f t="shared" si="60"/>
        <v>10</v>
      </c>
      <c r="K534" s="8">
        <f t="shared" si="60"/>
        <v>30</v>
      </c>
      <c r="L534" s="533">
        <f>SUM(E534:K534)</f>
        <v>85</v>
      </c>
      <c r="M534" s="71"/>
      <c r="N534" s="71"/>
      <c r="O534" s="71"/>
      <c r="P534" s="490">
        <f>IF(AND(L534&gt;=0,L534&lt;=50),0,IF(AND(L534&gt;=51,L534&lt;=75),1,IF(AND(L534&gt;=76,L534&lt;=100),2)))</f>
        <v>2</v>
      </c>
      <c r="Q534" s="468">
        <f>IF(C534="x",P534,0)</f>
        <v>0</v>
      </c>
      <c r="R534" s="468">
        <f>IF(D534="x",P534,0)</f>
        <v>2</v>
      </c>
    </row>
    <row r="535" spans="1:18" ht="67.5" hidden="1" customHeight="1" x14ac:dyDescent="0.25">
      <c r="A535" s="529"/>
      <c r="B535" s="519"/>
      <c r="C535" s="486"/>
      <c r="D535" s="486"/>
      <c r="E535" s="39" t="s">
        <v>40</v>
      </c>
      <c r="F535" s="39" t="s">
        <v>40</v>
      </c>
      <c r="G535" s="39"/>
      <c r="H535" s="39" t="s">
        <v>40</v>
      </c>
      <c r="I535" s="39" t="s">
        <v>40</v>
      </c>
      <c r="J535" s="39" t="s">
        <v>40</v>
      </c>
      <c r="K535" s="39" t="s">
        <v>40</v>
      </c>
      <c r="L535" s="534"/>
      <c r="M535" s="72"/>
      <c r="N535" s="72"/>
      <c r="O535" s="72"/>
      <c r="P535" s="492"/>
      <c r="Q535" s="470"/>
      <c r="R535" s="470"/>
    </row>
    <row r="536" spans="1:18" ht="18.75" hidden="1" customHeight="1" x14ac:dyDescent="0.25">
      <c r="A536" s="529"/>
      <c r="B536" s="518" t="e">
        <f>+'MAPA DE RIESGOS SECCIONALES'!#REF!</f>
        <v>#REF!</v>
      </c>
      <c r="C536" s="485" t="s">
        <v>40</v>
      </c>
      <c r="D536" s="485"/>
      <c r="E536" s="8">
        <f t="shared" ref="E536:K536" si="61">IF(E537="x",E531,0)</f>
        <v>15</v>
      </c>
      <c r="F536" s="8">
        <f t="shared" si="61"/>
        <v>5</v>
      </c>
      <c r="G536" s="8">
        <f t="shared" si="61"/>
        <v>0</v>
      </c>
      <c r="H536" s="8">
        <f t="shared" si="61"/>
        <v>10</v>
      </c>
      <c r="I536" s="8">
        <f t="shared" si="61"/>
        <v>15</v>
      </c>
      <c r="J536" s="8">
        <f t="shared" si="61"/>
        <v>10</v>
      </c>
      <c r="K536" s="8">
        <f t="shared" si="61"/>
        <v>30</v>
      </c>
      <c r="L536" s="533">
        <f>SUM(E536:K536)</f>
        <v>85</v>
      </c>
      <c r="M536" s="71"/>
      <c r="N536" s="71"/>
      <c r="O536" s="71"/>
      <c r="P536" s="490">
        <f>IF(AND(L536&gt;=0,L536&lt;=50),0,IF(AND(L536&gt;=51,L536&lt;=75),1,IF(AND(L536&gt;=76,L536&lt;=100),2)))</f>
        <v>2</v>
      </c>
      <c r="Q536" s="468">
        <f>IF(C536="x",P536,0)</f>
        <v>2</v>
      </c>
      <c r="R536" s="468">
        <f>IF(D536="x",P536,0)</f>
        <v>0</v>
      </c>
    </row>
    <row r="537" spans="1:18" ht="15" hidden="1" customHeight="1" x14ac:dyDescent="0.25">
      <c r="A537" s="529"/>
      <c r="B537" s="519"/>
      <c r="C537" s="486"/>
      <c r="D537" s="486"/>
      <c r="E537" s="39" t="s">
        <v>40</v>
      </c>
      <c r="F537" s="39" t="s">
        <v>40</v>
      </c>
      <c r="G537" s="39"/>
      <c r="H537" s="39" t="s">
        <v>40</v>
      </c>
      <c r="I537" s="39" t="s">
        <v>40</v>
      </c>
      <c r="J537" s="39" t="s">
        <v>40</v>
      </c>
      <c r="K537" s="39" t="s">
        <v>40</v>
      </c>
      <c r="L537" s="534"/>
      <c r="M537" s="72"/>
      <c r="N537" s="72"/>
      <c r="O537" s="72"/>
      <c r="P537" s="492"/>
      <c r="Q537" s="470"/>
      <c r="R537" s="470"/>
    </row>
    <row r="538" spans="1:18" ht="18.75" hidden="1" customHeight="1" x14ac:dyDescent="0.25">
      <c r="A538" s="529"/>
      <c r="B538" s="518" t="e">
        <f>+'MAPA DE RIESGOS SECCIONALES'!#REF!</f>
        <v>#REF!</v>
      </c>
      <c r="C538" s="485" t="s">
        <v>40</v>
      </c>
      <c r="D538" s="485"/>
      <c r="E538" s="8">
        <f t="shared" ref="E538:K538" si="62">IF(E539="x",E531,0)</f>
        <v>0</v>
      </c>
      <c r="F538" s="8">
        <f t="shared" si="62"/>
        <v>0</v>
      </c>
      <c r="G538" s="8">
        <f t="shared" si="62"/>
        <v>0</v>
      </c>
      <c r="H538" s="8">
        <f t="shared" si="62"/>
        <v>10</v>
      </c>
      <c r="I538" s="8">
        <f t="shared" si="62"/>
        <v>15</v>
      </c>
      <c r="J538" s="8">
        <f t="shared" si="62"/>
        <v>10</v>
      </c>
      <c r="K538" s="8">
        <f t="shared" si="62"/>
        <v>30</v>
      </c>
      <c r="L538" s="533">
        <f>SUM(E538:K538)</f>
        <v>65</v>
      </c>
      <c r="M538" s="71"/>
      <c r="N538" s="71"/>
      <c r="O538" s="71"/>
      <c r="P538" s="490">
        <f>IF(AND(L538&gt;=0,L538&lt;=50),0,IF(AND(L538&gt;=51,L538&lt;=75),1,IF(AND(L538&gt;=76,L538&lt;=100),2)))</f>
        <v>1</v>
      </c>
      <c r="Q538" s="468">
        <f>IF(C538="x",P538,0)</f>
        <v>1</v>
      </c>
      <c r="R538" s="468">
        <f>IF(D538="x",P538,0)</f>
        <v>0</v>
      </c>
    </row>
    <row r="539" spans="1:18" ht="15" hidden="1" customHeight="1" x14ac:dyDescent="0.25">
      <c r="A539" s="529"/>
      <c r="B539" s="519"/>
      <c r="C539" s="486"/>
      <c r="D539" s="486"/>
      <c r="E539" s="39"/>
      <c r="F539" s="39"/>
      <c r="G539" s="39"/>
      <c r="H539" s="39" t="s">
        <v>40</v>
      </c>
      <c r="I539" s="39" t="s">
        <v>40</v>
      </c>
      <c r="J539" s="39" t="s">
        <v>40</v>
      </c>
      <c r="K539" s="39" t="s">
        <v>40</v>
      </c>
      <c r="L539" s="534"/>
      <c r="M539" s="72"/>
      <c r="N539" s="72"/>
      <c r="O539" s="72"/>
      <c r="P539" s="492"/>
      <c r="Q539" s="470"/>
      <c r="R539" s="470"/>
    </row>
    <row r="540" spans="1:18" ht="18.75" hidden="1" customHeight="1" x14ac:dyDescent="0.25">
      <c r="A540" s="529"/>
      <c r="B540" s="495"/>
      <c r="C540" s="485"/>
      <c r="D540" s="485"/>
      <c r="E540" s="8">
        <f t="shared" ref="E540:K540" si="63">IF(E541="x",E531,0)</f>
        <v>0</v>
      </c>
      <c r="F540" s="8">
        <f t="shared" si="63"/>
        <v>0</v>
      </c>
      <c r="G540" s="8">
        <f t="shared" si="63"/>
        <v>0</v>
      </c>
      <c r="H540" s="8">
        <f t="shared" si="63"/>
        <v>0</v>
      </c>
      <c r="I540" s="8">
        <f t="shared" si="63"/>
        <v>0</v>
      </c>
      <c r="J540" s="8">
        <f t="shared" si="63"/>
        <v>0</v>
      </c>
      <c r="K540" s="8">
        <f t="shared" si="63"/>
        <v>0</v>
      </c>
      <c r="L540" s="533">
        <f>SUM(E540:K540)</f>
        <v>0</v>
      </c>
      <c r="M540" s="71"/>
      <c r="N540" s="71"/>
      <c r="O540" s="71"/>
      <c r="P540" s="490">
        <f>IF(AND(L540&gt;=0,L540&lt;=50),0,IF(AND(L540&gt;=51,L540&lt;=75),1,IF(AND(L540&gt;=76,L540&lt;=100),2)))</f>
        <v>0</v>
      </c>
      <c r="Q540" s="468">
        <f>IF(C540="x",P540,0)</f>
        <v>0</v>
      </c>
      <c r="R540" s="468">
        <f>IF(D540="x",P540,0)</f>
        <v>0</v>
      </c>
    </row>
    <row r="541" spans="1:18" ht="15" hidden="1" customHeight="1" x14ac:dyDescent="0.25">
      <c r="A541" s="530"/>
      <c r="B541" s="496"/>
      <c r="C541" s="486"/>
      <c r="D541" s="486"/>
      <c r="E541" s="39"/>
      <c r="F541" s="39"/>
      <c r="G541" s="39"/>
      <c r="H541" s="39"/>
      <c r="I541" s="39"/>
      <c r="J541" s="39"/>
      <c r="K541" s="39"/>
      <c r="L541" s="534"/>
      <c r="M541" s="72"/>
      <c r="N541" s="72"/>
      <c r="O541" s="72"/>
      <c r="P541" s="492"/>
      <c r="Q541" s="470"/>
      <c r="R541" s="470"/>
    </row>
    <row r="542" spans="1:18" hidden="1" x14ac:dyDescent="0.25">
      <c r="L542" s="535" t="s">
        <v>77</v>
      </c>
      <c r="M542" s="535"/>
      <c r="N542" s="535"/>
      <c r="O542" s="535"/>
      <c r="P542" s="536"/>
      <c r="Q542" s="38">
        <f>SUM(Q534:Q541)</f>
        <v>3</v>
      </c>
      <c r="R542" s="38">
        <f>SUM(R534:R541)</f>
        <v>2</v>
      </c>
    </row>
    <row r="543" spans="1:18" hidden="1" x14ac:dyDescent="0.25"/>
    <row r="544" spans="1:18" hidden="1" x14ac:dyDescent="0.25"/>
    <row r="545" spans="1:18" hidden="1" x14ac:dyDescent="0.25"/>
    <row r="546" spans="1:18" ht="21" hidden="1" customHeight="1" x14ac:dyDescent="0.25">
      <c r="A546" s="41" t="s">
        <v>1</v>
      </c>
      <c r="B546" s="487" t="s">
        <v>72</v>
      </c>
      <c r="C546" s="488"/>
      <c r="D546" s="489"/>
      <c r="E546" s="40">
        <v>15</v>
      </c>
      <c r="F546" s="40">
        <v>5</v>
      </c>
      <c r="G546" s="40">
        <v>15</v>
      </c>
      <c r="H546" s="40">
        <v>10</v>
      </c>
      <c r="I546" s="40">
        <v>15</v>
      </c>
      <c r="J546" s="40">
        <v>10</v>
      </c>
      <c r="K546" s="40">
        <v>30</v>
      </c>
      <c r="L546" s="40">
        <f>SUM(E546:K546)</f>
        <v>100</v>
      </c>
      <c r="M546" s="40"/>
      <c r="N546" s="40"/>
      <c r="O546" s="67"/>
      <c r="P546" s="490" t="s">
        <v>70</v>
      </c>
      <c r="Q546" s="471" t="s">
        <v>61</v>
      </c>
      <c r="R546" s="472"/>
    </row>
    <row r="547" spans="1:18" ht="43.5" hidden="1" customHeight="1" x14ac:dyDescent="0.25">
      <c r="A547" s="528" t="e">
        <f>+'MAPA DE RIESGOS SECCIONALES'!#REF!</f>
        <v>#REF!</v>
      </c>
      <c r="B547" s="36" t="s">
        <v>71</v>
      </c>
      <c r="C547" s="499" t="s">
        <v>2</v>
      </c>
      <c r="D547" s="499" t="s">
        <v>3</v>
      </c>
      <c r="E547" s="493" t="s">
        <v>41</v>
      </c>
      <c r="F547" s="493" t="s">
        <v>42</v>
      </c>
      <c r="G547" s="493" t="s">
        <v>43</v>
      </c>
      <c r="H547" s="493" t="s">
        <v>44</v>
      </c>
      <c r="I547" s="493" t="s">
        <v>45</v>
      </c>
      <c r="J547" s="493" t="s">
        <v>46</v>
      </c>
      <c r="K547" s="493" t="s">
        <v>47</v>
      </c>
      <c r="L547" s="493" t="s">
        <v>69</v>
      </c>
      <c r="M547" s="69"/>
      <c r="N547" s="69"/>
      <c r="O547" s="63"/>
      <c r="P547" s="491"/>
      <c r="Q547" s="466" t="s">
        <v>2</v>
      </c>
      <c r="R547" s="466" t="s">
        <v>3</v>
      </c>
    </row>
    <row r="548" spans="1:18" ht="35.25" hidden="1" customHeight="1" x14ac:dyDescent="0.25">
      <c r="A548" s="529"/>
      <c r="B548" s="37" t="s">
        <v>60</v>
      </c>
      <c r="C548" s="500"/>
      <c r="D548" s="500"/>
      <c r="E548" s="493"/>
      <c r="F548" s="493"/>
      <c r="G548" s="493"/>
      <c r="H548" s="493"/>
      <c r="I548" s="493"/>
      <c r="J548" s="493"/>
      <c r="K548" s="493"/>
      <c r="L548" s="493"/>
      <c r="M548" s="69"/>
      <c r="N548" s="69"/>
      <c r="O548" s="70"/>
      <c r="P548" s="492"/>
      <c r="Q548" s="467"/>
      <c r="R548" s="467"/>
    </row>
    <row r="549" spans="1:18" ht="18.75" hidden="1" customHeight="1" x14ac:dyDescent="0.25">
      <c r="A549" s="529"/>
      <c r="B549" s="518" t="e">
        <f>+'MAPA DE RIESGOS SECCIONALES'!#REF!</f>
        <v>#REF!</v>
      </c>
      <c r="C549" s="485" t="s">
        <v>40</v>
      </c>
      <c r="D549" s="485"/>
      <c r="E549" s="8">
        <f t="shared" ref="E549:K549" si="64">IF(E550="x",E546,0)</f>
        <v>15</v>
      </c>
      <c r="F549" s="8">
        <f t="shared" si="64"/>
        <v>5</v>
      </c>
      <c r="G549" s="8">
        <f t="shared" si="64"/>
        <v>0</v>
      </c>
      <c r="H549" s="8">
        <f t="shared" si="64"/>
        <v>10</v>
      </c>
      <c r="I549" s="8">
        <f t="shared" si="64"/>
        <v>15</v>
      </c>
      <c r="J549" s="8">
        <f t="shared" si="64"/>
        <v>0</v>
      </c>
      <c r="K549" s="8">
        <f t="shared" si="64"/>
        <v>30</v>
      </c>
      <c r="L549" s="533">
        <f>SUM(E549:K549)</f>
        <v>75</v>
      </c>
      <c r="M549" s="71"/>
      <c r="N549" s="71"/>
      <c r="O549" s="71"/>
      <c r="P549" s="490">
        <f>IF(AND(L549&gt;=0,L549&lt;=50),0,IF(AND(L549&gt;=51,L549&lt;=75),1,IF(AND(L549&gt;=76,L549&lt;=100),2)))</f>
        <v>1</v>
      </c>
      <c r="Q549" s="468">
        <f>IF(C549="x",P549,0)</f>
        <v>1</v>
      </c>
      <c r="R549" s="468">
        <f>IF(D549="x",P549,0)</f>
        <v>0</v>
      </c>
    </row>
    <row r="550" spans="1:18" ht="67.5" hidden="1" customHeight="1" x14ac:dyDescent="0.25">
      <c r="A550" s="529"/>
      <c r="B550" s="519"/>
      <c r="C550" s="486"/>
      <c r="D550" s="486"/>
      <c r="E550" s="39" t="s">
        <v>40</v>
      </c>
      <c r="F550" s="39" t="s">
        <v>40</v>
      </c>
      <c r="G550" s="39"/>
      <c r="H550" s="39" t="s">
        <v>40</v>
      </c>
      <c r="I550" s="39" t="s">
        <v>40</v>
      </c>
      <c r="J550" s="39"/>
      <c r="K550" s="39" t="s">
        <v>40</v>
      </c>
      <c r="L550" s="534"/>
      <c r="M550" s="72"/>
      <c r="N550" s="72"/>
      <c r="O550" s="72"/>
      <c r="P550" s="492"/>
      <c r="Q550" s="470"/>
      <c r="R550" s="470"/>
    </row>
    <row r="551" spans="1:18" ht="18.75" hidden="1" customHeight="1" x14ac:dyDescent="0.25">
      <c r="A551" s="529"/>
      <c r="B551" s="518" t="e">
        <f>+'MAPA DE RIESGOS SECCIONALES'!#REF!</f>
        <v>#REF!</v>
      </c>
      <c r="C551" s="485" t="s">
        <v>40</v>
      </c>
      <c r="D551" s="485"/>
      <c r="E551" s="8">
        <f t="shared" ref="E551:K551" si="65">IF(E552="x",E546,0)</f>
        <v>0</v>
      </c>
      <c r="F551" s="8">
        <f t="shared" si="65"/>
        <v>5</v>
      </c>
      <c r="G551" s="8">
        <f t="shared" si="65"/>
        <v>0</v>
      </c>
      <c r="H551" s="8">
        <f t="shared" si="65"/>
        <v>10</v>
      </c>
      <c r="I551" s="8">
        <f t="shared" si="65"/>
        <v>15</v>
      </c>
      <c r="J551" s="8">
        <f t="shared" si="65"/>
        <v>10</v>
      </c>
      <c r="K551" s="8">
        <f t="shared" si="65"/>
        <v>30</v>
      </c>
      <c r="L551" s="533">
        <f>SUM(E551:K551)</f>
        <v>70</v>
      </c>
      <c r="M551" s="71"/>
      <c r="N551" s="71"/>
      <c r="O551" s="71"/>
      <c r="P551" s="490">
        <f>IF(AND(L551&gt;=0,L551&lt;=50),0,IF(AND(L551&gt;=51,L551&lt;=75),1,IF(AND(L551&gt;=76,L551&lt;=100),2)))</f>
        <v>1</v>
      </c>
      <c r="Q551" s="468">
        <f>IF(C551="x",P551,0)</f>
        <v>1</v>
      </c>
      <c r="R551" s="468">
        <f>IF(D551="x",P551,0)</f>
        <v>0</v>
      </c>
    </row>
    <row r="552" spans="1:18" ht="15" hidden="1" customHeight="1" x14ac:dyDescent="0.25">
      <c r="A552" s="529"/>
      <c r="B552" s="519"/>
      <c r="C552" s="486"/>
      <c r="D552" s="486"/>
      <c r="E552" s="39"/>
      <c r="F552" s="39" t="s">
        <v>40</v>
      </c>
      <c r="G552" s="39"/>
      <c r="H552" s="39" t="s">
        <v>40</v>
      </c>
      <c r="I552" s="39" t="s">
        <v>40</v>
      </c>
      <c r="J552" s="39" t="s">
        <v>40</v>
      </c>
      <c r="K552" s="39" t="s">
        <v>40</v>
      </c>
      <c r="L552" s="534"/>
      <c r="M552" s="72"/>
      <c r="N552" s="72"/>
      <c r="O552" s="72"/>
      <c r="P552" s="492"/>
      <c r="Q552" s="470"/>
      <c r="R552" s="470"/>
    </row>
    <row r="553" spans="1:18" ht="18.75" hidden="1" customHeight="1" x14ac:dyDescent="0.25">
      <c r="A553" s="529"/>
      <c r="B553" s="537"/>
      <c r="C553" s="485"/>
      <c r="D553" s="485"/>
      <c r="E553" s="8">
        <f t="shared" ref="E553:K553" si="66">IF(E554="x",E546,0)</f>
        <v>0</v>
      </c>
      <c r="F553" s="8">
        <f t="shared" si="66"/>
        <v>0</v>
      </c>
      <c r="G553" s="8">
        <f t="shared" si="66"/>
        <v>0</v>
      </c>
      <c r="H553" s="8">
        <f t="shared" si="66"/>
        <v>0</v>
      </c>
      <c r="I553" s="8">
        <f t="shared" si="66"/>
        <v>0</v>
      </c>
      <c r="J553" s="8">
        <f t="shared" si="66"/>
        <v>0</v>
      </c>
      <c r="K553" s="8">
        <f t="shared" si="66"/>
        <v>0</v>
      </c>
      <c r="L553" s="533">
        <f>SUM(E553:K553)</f>
        <v>0</v>
      </c>
      <c r="M553" s="71"/>
      <c r="N553" s="71"/>
      <c r="O553" s="71"/>
      <c r="P553" s="490">
        <f>IF(AND(L553&gt;=0,L553&lt;=50),0,IF(AND(L553&gt;=51,L553&lt;=75),1,IF(AND(L553&gt;=76,L553&lt;=100),2)))</f>
        <v>0</v>
      </c>
      <c r="Q553" s="468">
        <f>IF(C553="x",P553,0)</f>
        <v>0</v>
      </c>
      <c r="R553" s="468">
        <f>IF(D553="x",P553,0)</f>
        <v>0</v>
      </c>
    </row>
    <row r="554" spans="1:18" ht="15" hidden="1" customHeight="1" x14ac:dyDescent="0.25">
      <c r="A554" s="529"/>
      <c r="B554" s="538"/>
      <c r="C554" s="486"/>
      <c r="D554" s="486"/>
      <c r="E554" s="39"/>
      <c r="F554" s="39"/>
      <c r="G554" s="39"/>
      <c r="H554" s="39"/>
      <c r="I554" s="39"/>
      <c r="J554" s="39"/>
      <c r="K554" s="39"/>
      <c r="L554" s="534"/>
      <c r="M554" s="72"/>
      <c r="N554" s="72"/>
      <c r="O554" s="72"/>
      <c r="P554" s="492"/>
      <c r="Q554" s="470"/>
      <c r="R554" s="470"/>
    </row>
    <row r="555" spans="1:18" ht="18.75" hidden="1" customHeight="1" x14ac:dyDescent="0.25">
      <c r="A555" s="529"/>
      <c r="B555" s="537"/>
      <c r="C555" s="485"/>
      <c r="D555" s="485"/>
      <c r="E555" s="8">
        <f t="shared" ref="E555:K555" si="67">IF(E556="x",E546,0)</f>
        <v>0</v>
      </c>
      <c r="F555" s="8">
        <f t="shared" si="67"/>
        <v>0</v>
      </c>
      <c r="G555" s="8">
        <f t="shared" si="67"/>
        <v>0</v>
      </c>
      <c r="H555" s="8">
        <f t="shared" si="67"/>
        <v>0</v>
      </c>
      <c r="I555" s="8">
        <f t="shared" si="67"/>
        <v>0</v>
      </c>
      <c r="J555" s="8">
        <f t="shared" si="67"/>
        <v>0</v>
      </c>
      <c r="K555" s="8">
        <f t="shared" si="67"/>
        <v>0</v>
      </c>
      <c r="L555" s="533">
        <f>SUM(E555:K555)</f>
        <v>0</v>
      </c>
      <c r="M555" s="71"/>
      <c r="N555" s="71"/>
      <c r="O555" s="71"/>
      <c r="P555" s="490">
        <f>IF(AND(L555&gt;=0,L555&lt;=50),0,IF(AND(L555&gt;=51,L555&lt;=75),1,IF(AND(L555&gt;=76,L555&lt;=100),2)))</f>
        <v>0</v>
      </c>
      <c r="Q555" s="468">
        <f>IF(C555="x",P555,0)</f>
        <v>0</v>
      </c>
      <c r="R555" s="468">
        <f>IF(D555="x",P555,0)</f>
        <v>0</v>
      </c>
    </row>
    <row r="556" spans="1:18" ht="15" hidden="1" customHeight="1" x14ac:dyDescent="0.25">
      <c r="A556" s="530"/>
      <c r="B556" s="538"/>
      <c r="C556" s="486"/>
      <c r="D556" s="486"/>
      <c r="E556" s="39"/>
      <c r="F556" s="39"/>
      <c r="G556" s="39"/>
      <c r="H556" s="39"/>
      <c r="I556" s="39"/>
      <c r="J556" s="39"/>
      <c r="K556" s="39"/>
      <c r="L556" s="534"/>
      <c r="M556" s="72"/>
      <c r="N556" s="72"/>
      <c r="O556" s="72"/>
      <c r="P556" s="492"/>
      <c r="Q556" s="470"/>
      <c r="R556" s="470"/>
    </row>
    <row r="557" spans="1:18" hidden="1" x14ac:dyDescent="0.25">
      <c r="L557" s="535" t="s">
        <v>77</v>
      </c>
      <c r="M557" s="535"/>
      <c r="N557" s="535"/>
      <c r="O557" s="535"/>
      <c r="P557" s="536"/>
      <c r="Q557" s="38">
        <f>SUM(Q549:Q556)</f>
        <v>2</v>
      </c>
      <c r="R557" s="38">
        <f>SUM(R549:R556)</f>
        <v>0</v>
      </c>
    </row>
    <row r="558" spans="1:18" hidden="1" x14ac:dyDescent="0.25"/>
    <row r="561" spans="1:18" ht="21" customHeight="1" x14ac:dyDescent="0.25">
      <c r="A561" s="41" t="s">
        <v>1</v>
      </c>
      <c r="B561" s="487" t="s">
        <v>72</v>
      </c>
      <c r="C561" s="488"/>
      <c r="D561" s="489"/>
      <c r="E561" s="40">
        <v>15</v>
      </c>
      <c r="F561" s="40">
        <v>15</v>
      </c>
      <c r="G561" s="40">
        <v>15</v>
      </c>
      <c r="H561" s="40">
        <v>15</v>
      </c>
      <c r="I561" s="40">
        <v>15</v>
      </c>
      <c r="J561" s="40">
        <v>15</v>
      </c>
      <c r="K561" s="40">
        <v>10</v>
      </c>
      <c r="L561" s="40">
        <f>SUM(E561:K561)</f>
        <v>100</v>
      </c>
      <c r="M561" s="52"/>
      <c r="N561" s="52" t="s">
        <v>119</v>
      </c>
      <c r="O561" s="73"/>
      <c r="P561" s="490" t="s">
        <v>70</v>
      </c>
      <c r="Q561" s="471" t="s">
        <v>61</v>
      </c>
      <c r="R561" s="472"/>
    </row>
    <row r="562" spans="1:18" ht="43.5" customHeight="1" x14ac:dyDescent="0.25">
      <c r="A562" s="505" t="e">
        <f>+'MAPA DE RIESGOS SECCIONALES'!#REF!</f>
        <v>#REF!</v>
      </c>
      <c r="B562" s="36" t="s">
        <v>71</v>
      </c>
      <c r="C562" s="499" t="s">
        <v>2</v>
      </c>
      <c r="D562" s="499" t="s">
        <v>3</v>
      </c>
      <c r="E562" s="493" t="s">
        <v>94</v>
      </c>
      <c r="F562" s="493" t="s">
        <v>95</v>
      </c>
      <c r="G562" s="493" t="s">
        <v>96</v>
      </c>
      <c r="H562" s="493" t="s">
        <v>97</v>
      </c>
      <c r="I562" s="493" t="s">
        <v>98</v>
      </c>
      <c r="J562" s="493" t="s">
        <v>99</v>
      </c>
      <c r="K562" s="493" t="s">
        <v>100</v>
      </c>
      <c r="L562" s="493" t="s">
        <v>121</v>
      </c>
      <c r="M562" s="501" t="s">
        <v>114</v>
      </c>
      <c r="N562" s="501" t="s">
        <v>120</v>
      </c>
      <c r="O562" s="63"/>
      <c r="P562" s="491"/>
      <c r="Q562" s="466" t="s">
        <v>2</v>
      </c>
      <c r="R562" s="466" t="s">
        <v>3</v>
      </c>
    </row>
    <row r="563" spans="1:18" ht="35.25" customHeight="1" x14ac:dyDescent="0.25">
      <c r="A563" s="506"/>
      <c r="B563" s="37" t="s">
        <v>60</v>
      </c>
      <c r="C563" s="500"/>
      <c r="D563" s="500"/>
      <c r="E563" s="493"/>
      <c r="F563" s="493"/>
      <c r="G563" s="493"/>
      <c r="H563" s="493"/>
      <c r="I563" s="493"/>
      <c r="J563" s="493"/>
      <c r="K563" s="493"/>
      <c r="L563" s="493"/>
      <c r="M563" s="502"/>
      <c r="N563" s="502"/>
      <c r="O563" s="70"/>
      <c r="P563" s="492"/>
      <c r="Q563" s="467"/>
      <c r="R563" s="467"/>
    </row>
    <row r="564" spans="1:18" ht="18.75" customHeight="1" x14ac:dyDescent="0.25">
      <c r="A564" s="506"/>
      <c r="B564" s="495" t="e">
        <f>+'MAPA DE RIESGOS SECCIONALES'!#REF!</f>
        <v>#REF!</v>
      </c>
      <c r="C564" s="485" t="s">
        <v>40</v>
      </c>
      <c r="D564" s="485"/>
      <c r="E564" s="8">
        <f>IF(E565="Asignado",E$6,0)</f>
        <v>15</v>
      </c>
      <c r="F564" s="8">
        <f>IF(F565="Adecuado",F$6,0)</f>
        <v>15</v>
      </c>
      <c r="G564" s="8">
        <f>IF(G565="Oportuna",G$6,0)</f>
        <v>15</v>
      </c>
      <c r="H564" s="8">
        <f>IF(H565="Prevenir",H$6,10)</f>
        <v>15</v>
      </c>
      <c r="I564" s="8">
        <f>IF(I565="Confiable",I$6,0)</f>
        <v>15</v>
      </c>
      <c r="J564" s="8">
        <f>IF(J565="Se investigan y resuelven oportunamente",J$6,0)</f>
        <v>15</v>
      </c>
      <c r="K564" s="8">
        <f>IF(K565="Completa",10,IF(K565="Incompleta",5,IF(K565="No existe",0)))</f>
        <v>10</v>
      </c>
      <c r="L564" s="71">
        <f>SUM(E564:K564)</f>
        <v>100</v>
      </c>
      <c r="M564" s="56" t="s">
        <v>115</v>
      </c>
      <c r="N564" s="8">
        <f>IF(N565="Fuerte",100,IF(N565="Moderado",50,IF(N565="Débil",0)))</f>
        <v>100</v>
      </c>
      <c r="O564" s="64"/>
      <c r="P564" s="477">
        <f>IF(P572="Fuerte",2,IF(P572="Moderado",1,IF(P572="Débil",0)))</f>
        <v>2</v>
      </c>
      <c r="Q564" s="468">
        <f>+P564</f>
        <v>2</v>
      </c>
      <c r="R564" s="468">
        <f>IF((D564:D571)="x",P$9,0)</f>
        <v>0</v>
      </c>
    </row>
    <row r="565" spans="1:18" ht="46.5" customHeight="1" x14ac:dyDescent="0.25">
      <c r="A565" s="506"/>
      <c r="B565" s="496"/>
      <c r="C565" s="486"/>
      <c r="D565" s="486"/>
      <c r="E565" s="39" t="s">
        <v>101</v>
      </c>
      <c r="F565" s="39" t="s">
        <v>102</v>
      </c>
      <c r="G565" s="39" t="s">
        <v>104</v>
      </c>
      <c r="H565" s="39" t="s">
        <v>106</v>
      </c>
      <c r="I565" s="39" t="s">
        <v>107</v>
      </c>
      <c r="J565" s="53" t="s">
        <v>109</v>
      </c>
      <c r="K565" s="39" t="s">
        <v>111</v>
      </c>
      <c r="L565" s="39" t="str">
        <f>IF(AND(L564&gt;=0,L564&lt;=84),"Débil",IF(AND(L564&gt;=85,L564&lt;=95),"Moderado",IF(AND(L564&gt;=96,L564&lt;=100),"Fuerte")))</f>
        <v>Fuerte</v>
      </c>
      <c r="M565" s="39" t="str">
        <f>IF(M564="Siempre","Fuerte",IF(M564="Algunas Veces","Moderado",IF(M564="No se ejecuta","Débil")))</f>
        <v>Fuerte</v>
      </c>
      <c r="N565" s="55" t="s">
        <v>118</v>
      </c>
      <c r="O565" s="65"/>
      <c r="P565" s="478"/>
      <c r="Q565" s="469"/>
      <c r="R565" s="469"/>
    </row>
    <row r="566" spans="1:18" ht="26.25" customHeight="1" x14ac:dyDescent="0.25">
      <c r="A566" s="506"/>
      <c r="B566" s="495" t="e">
        <f>+'MAPA DE RIESGOS SECCIONALES'!#REF!</f>
        <v>#REF!</v>
      </c>
      <c r="C566" s="485" t="s">
        <v>40</v>
      </c>
      <c r="D566" s="485"/>
      <c r="E566" s="8">
        <f>IF(E567="Asignado",E$6,0)</f>
        <v>15</v>
      </c>
      <c r="F566" s="8">
        <f>IF(F567="Adecuado",F$6,0)</f>
        <v>15</v>
      </c>
      <c r="G566" s="8">
        <f>IF(G567="Oportuna",G$6,0)</f>
        <v>15</v>
      </c>
      <c r="H566" s="8">
        <f>IF(H567="Prevenir",H$6,10)</f>
        <v>15</v>
      </c>
      <c r="I566" s="8">
        <f>IF(I567="Confiable",I$6,0)</f>
        <v>15</v>
      </c>
      <c r="J566" s="8">
        <f>IF(J567="Se investigan y resuelven oportunamente",J$6,0)</f>
        <v>15</v>
      </c>
      <c r="K566" s="8">
        <f>IF(K567="Completa",10,IF(K567="Incompleta",5,IF(K567="No existe",0)))</f>
        <v>10</v>
      </c>
      <c r="L566" s="71">
        <f>SUM(E566:K566)</f>
        <v>100</v>
      </c>
      <c r="M566" s="56" t="s">
        <v>115</v>
      </c>
      <c r="N566" s="8">
        <f>IF(N567="Fuerte",100,IF(N567="Moderado",50,IF(N567="Débil",0)))</f>
        <v>100</v>
      </c>
      <c r="O566" s="66"/>
      <c r="P566" s="478"/>
      <c r="Q566" s="469"/>
      <c r="R566" s="469"/>
    </row>
    <row r="567" spans="1:18" ht="46.5" customHeight="1" x14ac:dyDescent="0.25">
      <c r="A567" s="506"/>
      <c r="B567" s="496"/>
      <c r="C567" s="486"/>
      <c r="D567" s="486"/>
      <c r="E567" s="39" t="s">
        <v>101</v>
      </c>
      <c r="F567" s="39" t="s">
        <v>102</v>
      </c>
      <c r="G567" s="39" t="s">
        <v>104</v>
      </c>
      <c r="H567" s="39" t="s">
        <v>106</v>
      </c>
      <c r="I567" s="39" t="s">
        <v>107</v>
      </c>
      <c r="J567" s="53" t="s">
        <v>109</v>
      </c>
      <c r="K567" s="39" t="s">
        <v>111</v>
      </c>
      <c r="L567" s="39" t="str">
        <f>IF(AND(L566&gt;=0,L566&lt;=84),"Débil",IF(AND(L566&gt;=85,L566&lt;=95),"Moderado",IF(AND(L566&gt;=96,L566&lt;=100),"Fuerte")))</f>
        <v>Fuerte</v>
      </c>
      <c r="M567" s="39" t="str">
        <f>IF(M566="Siempre","Fuerte",IF(M566="Algunas Veces","Moderado",IF(M566="No se ejecuta","Débil")))</f>
        <v>Fuerte</v>
      </c>
      <c r="N567" s="55" t="s">
        <v>118</v>
      </c>
      <c r="O567" s="65"/>
      <c r="P567" s="478"/>
      <c r="Q567" s="469"/>
      <c r="R567" s="469"/>
    </row>
    <row r="568" spans="1:18" ht="26.25" customHeight="1" x14ac:dyDescent="0.25">
      <c r="A568" s="506"/>
      <c r="B568" s="495" t="e">
        <f>+'MAPA DE RIESGOS SECCIONALES'!#REF!</f>
        <v>#REF!</v>
      </c>
      <c r="C568" s="485" t="s">
        <v>40</v>
      </c>
      <c r="D568" s="485"/>
      <c r="E568" s="8">
        <f>IF(E569="Asignado",E$6,0)</f>
        <v>15</v>
      </c>
      <c r="F568" s="8">
        <f>IF(F569="Adecuado",F$6,0)</f>
        <v>15</v>
      </c>
      <c r="G568" s="8">
        <f>IF(G569="Oportuna",G$6,0)</f>
        <v>15</v>
      </c>
      <c r="H568" s="8">
        <f>IF(H569="Prevenir",H$6,10)</f>
        <v>15</v>
      </c>
      <c r="I568" s="8">
        <f>IF(I569="Confiable",I$6,0)</f>
        <v>15</v>
      </c>
      <c r="J568" s="8">
        <f>IF(J569="Se investigan y resuelven oportunamente",J$6,0)</f>
        <v>15</v>
      </c>
      <c r="K568" s="8">
        <f>IF(K569="Completa",10,IF(K569="Incompleta",5,IF(K569="No existe",0)))</f>
        <v>10</v>
      </c>
      <c r="L568" s="71">
        <f>SUM(E568:K568)</f>
        <v>100</v>
      </c>
      <c r="M568" s="56" t="s">
        <v>115</v>
      </c>
      <c r="N568" s="8">
        <f>IF(N569="Fuerte",100,IF(N569="Moderado",50,IF(N569="Débil",0)))</f>
        <v>100</v>
      </c>
      <c r="O568" s="66"/>
      <c r="P568" s="478"/>
      <c r="Q568" s="469"/>
      <c r="R568" s="469"/>
    </row>
    <row r="569" spans="1:18" ht="40.5" customHeight="1" x14ac:dyDescent="0.25">
      <c r="A569" s="506"/>
      <c r="B569" s="496"/>
      <c r="C569" s="486"/>
      <c r="D569" s="486"/>
      <c r="E569" s="39" t="s">
        <v>101</v>
      </c>
      <c r="F569" s="39" t="s">
        <v>102</v>
      </c>
      <c r="G569" s="39" t="s">
        <v>104</v>
      </c>
      <c r="H569" s="39" t="s">
        <v>106</v>
      </c>
      <c r="I569" s="39" t="s">
        <v>107</v>
      </c>
      <c r="J569" s="53" t="s">
        <v>109</v>
      </c>
      <c r="K569" s="39" t="s">
        <v>111</v>
      </c>
      <c r="L569" s="39" t="str">
        <f>IF(AND(L568&gt;=0,L568&lt;=84),"Débil",IF(AND(L568&gt;=85,L568&lt;=95),"Moderado",IF(AND(L568&gt;=96,L568&lt;=100),"Fuerte")))</f>
        <v>Fuerte</v>
      </c>
      <c r="M569" s="39" t="str">
        <f>IF(M568="Siempre","Fuerte",IF(M568="Algunas Veces","Moderado",IF(M568="No se ejecuta","Débil")))</f>
        <v>Fuerte</v>
      </c>
      <c r="N569" s="55" t="s">
        <v>118</v>
      </c>
      <c r="O569" s="65"/>
      <c r="P569" s="478"/>
      <c r="Q569" s="469"/>
      <c r="R569" s="469"/>
    </row>
    <row r="570" spans="1:18" ht="56.25" customHeight="1" x14ac:dyDescent="0.25">
      <c r="A570" s="506"/>
      <c r="B570" s="495" t="e">
        <f>+'MAPA DE RIESGOS SECCIONALES'!#REF!</f>
        <v>#REF!</v>
      </c>
      <c r="C570" s="485" t="s">
        <v>40</v>
      </c>
      <c r="D570" s="485"/>
      <c r="E570" s="8">
        <f>IF(E571="Asignado",E$6,0)</f>
        <v>15</v>
      </c>
      <c r="F570" s="8">
        <f>IF(F571="Adecuado",F$6,0)</f>
        <v>15</v>
      </c>
      <c r="G570" s="8">
        <f>IF(G571="Oportuna",G$6,0)</f>
        <v>15</v>
      </c>
      <c r="H570" s="8">
        <f>IF(H571="Prevenir",H$6,10)</f>
        <v>15</v>
      </c>
      <c r="I570" s="8">
        <f>IF(I571="Confiable",I$6,0)</f>
        <v>15</v>
      </c>
      <c r="J570" s="8">
        <f>IF(J571="Se investigan y resuelven oportunamente",J$6,0)</f>
        <v>15</v>
      </c>
      <c r="K570" s="8">
        <f>IF(K571="Completa",10,IF(K571="Incompleta",5,IF(K571="No existe",0)))</f>
        <v>10</v>
      </c>
      <c r="L570" s="71">
        <f>SUM(E570:K570)</f>
        <v>100</v>
      </c>
      <c r="M570" s="56" t="s">
        <v>115</v>
      </c>
      <c r="N570" s="8">
        <f>IF(N571="Fuerte",100,IF(N571="Moderado",50,IF(N571="Débil",0)))</f>
        <v>100</v>
      </c>
      <c r="O570" s="66"/>
      <c r="P570" s="478"/>
      <c r="Q570" s="469"/>
      <c r="R570" s="469"/>
    </row>
    <row r="571" spans="1:18" ht="36.75" customHeight="1" x14ac:dyDescent="0.25">
      <c r="A571" s="507"/>
      <c r="B571" s="496"/>
      <c r="C571" s="486"/>
      <c r="D571" s="486"/>
      <c r="E571" s="39" t="s">
        <v>101</v>
      </c>
      <c r="F571" s="39" t="s">
        <v>102</v>
      </c>
      <c r="G571" s="39" t="s">
        <v>104</v>
      </c>
      <c r="H571" s="39" t="s">
        <v>106</v>
      </c>
      <c r="I571" s="39" t="s">
        <v>107</v>
      </c>
      <c r="J571" s="53" t="s">
        <v>109</v>
      </c>
      <c r="K571" s="39" t="s">
        <v>111</v>
      </c>
      <c r="L571" s="39" t="str">
        <f>IF(AND(L570&gt;=0,L570&lt;=84),"Débil",IF(AND(L570&gt;=85,L570&lt;=95),"Moderado",IF(AND(L570&gt;=96,L570&lt;=100),"Fuerte")))</f>
        <v>Fuerte</v>
      </c>
      <c r="M571" s="39" t="str">
        <f>IF(M570="Siempre","Fuerte",IF(M570="Algunas Veces","Moderado",IF(M570="No se ejecuta","Débil")))</f>
        <v>Fuerte</v>
      </c>
      <c r="N571" s="55" t="s">
        <v>118</v>
      </c>
      <c r="O571" s="55"/>
      <c r="P571" s="479"/>
      <c r="Q571" s="470"/>
      <c r="R571" s="470"/>
    </row>
    <row r="572" spans="1:18" x14ac:dyDescent="0.25">
      <c r="L572" s="54"/>
      <c r="N572" s="58">
        <f>AVERAGE(N564:N571)</f>
        <v>100</v>
      </c>
      <c r="O572" s="58"/>
      <c r="P572" s="57" t="str">
        <f>IF(AND(N572&gt;=0,N572&lt;=49),"Débil",IF(AND(N572&gt;=50,N572&lt;=87.5),"Moderado",IF(AND(N572&gt;=87.6,N572&lt;=100),"Fuerte")))</f>
        <v>Fuerte</v>
      </c>
      <c r="Q572" s="38"/>
      <c r="R572" s="38"/>
    </row>
    <row r="575" spans="1:18" hidden="1" x14ac:dyDescent="0.25"/>
    <row r="576" spans="1:18" ht="21" hidden="1" customHeight="1" x14ac:dyDescent="0.25">
      <c r="A576" s="41" t="s">
        <v>1</v>
      </c>
      <c r="B576" s="487" t="s">
        <v>72</v>
      </c>
      <c r="C576" s="488"/>
      <c r="D576" s="489"/>
      <c r="E576" s="40">
        <v>15</v>
      </c>
      <c r="F576" s="40">
        <v>5</v>
      </c>
      <c r="G576" s="40">
        <v>15</v>
      </c>
      <c r="H576" s="40">
        <v>10</v>
      </c>
      <c r="I576" s="40">
        <v>15</v>
      </c>
      <c r="J576" s="40">
        <v>10</v>
      </c>
      <c r="K576" s="40">
        <v>30</v>
      </c>
      <c r="L576" s="40">
        <f>SUM(E576:K576)</f>
        <v>100</v>
      </c>
      <c r="M576" s="40"/>
      <c r="N576" s="40"/>
      <c r="O576" s="67"/>
      <c r="P576" s="490" t="s">
        <v>70</v>
      </c>
      <c r="Q576" s="471" t="s">
        <v>61</v>
      </c>
      <c r="R576" s="472"/>
    </row>
    <row r="577" spans="1:18" ht="43.5" hidden="1" customHeight="1" x14ac:dyDescent="0.25">
      <c r="A577" s="528" t="e">
        <f>+'MAPA DE RIESGOS SECCIONALES'!#REF!</f>
        <v>#REF!</v>
      </c>
      <c r="B577" s="36" t="s">
        <v>71</v>
      </c>
      <c r="C577" s="499" t="s">
        <v>2</v>
      </c>
      <c r="D577" s="499" t="s">
        <v>3</v>
      </c>
      <c r="E577" s="493" t="s">
        <v>41</v>
      </c>
      <c r="F577" s="493" t="s">
        <v>42</v>
      </c>
      <c r="G577" s="493" t="s">
        <v>43</v>
      </c>
      <c r="H577" s="493" t="s">
        <v>44</v>
      </c>
      <c r="I577" s="493" t="s">
        <v>45</v>
      </c>
      <c r="J577" s="493" t="s">
        <v>46</v>
      </c>
      <c r="K577" s="493" t="s">
        <v>47</v>
      </c>
      <c r="L577" s="493" t="s">
        <v>69</v>
      </c>
      <c r="M577" s="69"/>
      <c r="N577" s="69"/>
      <c r="O577" s="63"/>
      <c r="P577" s="491"/>
      <c r="Q577" s="466" t="s">
        <v>2</v>
      </c>
      <c r="R577" s="466" t="s">
        <v>3</v>
      </c>
    </row>
    <row r="578" spans="1:18" ht="35.25" hidden="1" customHeight="1" x14ac:dyDescent="0.25">
      <c r="A578" s="529"/>
      <c r="B578" s="37" t="s">
        <v>60</v>
      </c>
      <c r="C578" s="500"/>
      <c r="D578" s="500"/>
      <c r="E578" s="493"/>
      <c r="F578" s="493"/>
      <c r="G578" s="493"/>
      <c r="H578" s="493"/>
      <c r="I578" s="493"/>
      <c r="J578" s="493"/>
      <c r="K578" s="493"/>
      <c r="L578" s="493"/>
      <c r="M578" s="69"/>
      <c r="N578" s="69"/>
      <c r="O578" s="70"/>
      <c r="P578" s="492"/>
      <c r="Q578" s="467"/>
      <c r="R578" s="467"/>
    </row>
    <row r="579" spans="1:18" ht="18.75" hidden="1" customHeight="1" x14ac:dyDescent="0.25">
      <c r="A579" s="529"/>
      <c r="B579" s="539" t="s">
        <v>73</v>
      </c>
      <c r="C579" s="485" t="s">
        <v>40</v>
      </c>
      <c r="D579" s="485"/>
      <c r="E579" s="8">
        <f t="shared" ref="E579:K579" si="68">IF(E580="x",E576,0)</f>
        <v>0</v>
      </c>
      <c r="F579" s="8">
        <f t="shared" si="68"/>
        <v>0</v>
      </c>
      <c r="G579" s="8">
        <f t="shared" si="68"/>
        <v>0</v>
      </c>
      <c r="H579" s="8">
        <f t="shared" si="68"/>
        <v>10</v>
      </c>
      <c r="I579" s="8">
        <f t="shared" si="68"/>
        <v>15</v>
      </c>
      <c r="J579" s="8">
        <f t="shared" si="68"/>
        <v>10</v>
      </c>
      <c r="K579" s="8">
        <f t="shared" si="68"/>
        <v>0</v>
      </c>
      <c r="L579" s="533">
        <f>SUM(E579:K579)</f>
        <v>35</v>
      </c>
      <c r="M579" s="71"/>
      <c r="N579" s="71"/>
      <c r="O579" s="71"/>
      <c r="P579" s="490">
        <f>IF(AND(L579&gt;=0,L579&lt;=50),0,IF(AND(L579&gt;=51,L579&lt;=75),1,IF(AND(L579&gt;=76,L579&lt;=100),2)))</f>
        <v>0</v>
      </c>
      <c r="Q579" s="468">
        <f>IF(C579="x",P579,0)</f>
        <v>0</v>
      </c>
      <c r="R579" s="468">
        <f>IF(D579="x",P579,0)</f>
        <v>0</v>
      </c>
    </row>
    <row r="580" spans="1:18" ht="67.5" hidden="1" customHeight="1" x14ac:dyDescent="0.25">
      <c r="A580" s="529"/>
      <c r="B580" s="540"/>
      <c r="C580" s="486"/>
      <c r="D580" s="486"/>
      <c r="E580" s="39"/>
      <c r="F580" s="39"/>
      <c r="G580" s="39"/>
      <c r="H580" s="39" t="s">
        <v>40</v>
      </c>
      <c r="I580" s="39" t="s">
        <v>40</v>
      </c>
      <c r="J580" s="39" t="s">
        <v>40</v>
      </c>
      <c r="K580" s="39"/>
      <c r="L580" s="534"/>
      <c r="M580" s="72"/>
      <c r="N580" s="72"/>
      <c r="O580" s="72"/>
      <c r="P580" s="492"/>
      <c r="Q580" s="470"/>
      <c r="R580" s="470"/>
    </row>
    <row r="581" spans="1:18" ht="18.75" hidden="1" customHeight="1" x14ac:dyDescent="0.25">
      <c r="A581" s="529"/>
      <c r="B581" s="539" t="s">
        <v>74</v>
      </c>
      <c r="C581" s="485" t="s">
        <v>40</v>
      </c>
      <c r="D581" s="485" t="s">
        <v>40</v>
      </c>
      <c r="E581" s="8">
        <f t="shared" ref="E581:K581" si="69">IF(E582="x",E576,0)</f>
        <v>0</v>
      </c>
      <c r="F581" s="8">
        <f t="shared" si="69"/>
        <v>0</v>
      </c>
      <c r="G581" s="8">
        <f t="shared" si="69"/>
        <v>0</v>
      </c>
      <c r="H581" s="8">
        <f t="shared" si="69"/>
        <v>0</v>
      </c>
      <c r="I581" s="8">
        <f t="shared" si="69"/>
        <v>15</v>
      </c>
      <c r="J581" s="8">
        <f t="shared" si="69"/>
        <v>10</v>
      </c>
      <c r="K581" s="8">
        <f t="shared" si="69"/>
        <v>30</v>
      </c>
      <c r="L581" s="533">
        <f>SUM(E581:K581)</f>
        <v>55</v>
      </c>
      <c r="M581" s="71"/>
      <c r="N581" s="71"/>
      <c r="O581" s="71"/>
      <c r="P581" s="490">
        <f>IF(AND(L581&gt;=0,L581&lt;=50),0,IF(AND(L581&gt;=51,L581&lt;=75),1,IF(AND(L581&gt;=76,L581&lt;=100),2)))</f>
        <v>1</v>
      </c>
      <c r="Q581" s="468">
        <f>IF(C581="x",P581,0)</f>
        <v>1</v>
      </c>
      <c r="R581" s="468">
        <f>IF(D581="x",P581,0)</f>
        <v>1</v>
      </c>
    </row>
    <row r="582" spans="1:18" ht="15" hidden="1" customHeight="1" x14ac:dyDescent="0.25">
      <c r="A582" s="529"/>
      <c r="B582" s="540"/>
      <c r="C582" s="486"/>
      <c r="D582" s="486"/>
      <c r="E582" s="39"/>
      <c r="F582" s="39"/>
      <c r="G582" s="39"/>
      <c r="H582" s="39"/>
      <c r="I582" s="39" t="s">
        <v>40</v>
      </c>
      <c r="J582" s="39" t="s">
        <v>40</v>
      </c>
      <c r="K582" s="39" t="s">
        <v>40</v>
      </c>
      <c r="L582" s="534"/>
      <c r="M582" s="72"/>
      <c r="N582" s="72"/>
      <c r="O582" s="72"/>
      <c r="P582" s="492"/>
      <c r="Q582" s="470"/>
      <c r="R582" s="470"/>
    </row>
    <row r="583" spans="1:18" ht="18.75" hidden="1" customHeight="1" x14ac:dyDescent="0.25">
      <c r="A583" s="529"/>
      <c r="B583" s="539" t="s">
        <v>75</v>
      </c>
      <c r="C583" s="485" t="s">
        <v>40</v>
      </c>
      <c r="D583" s="485"/>
      <c r="E583" s="8">
        <f t="shared" ref="E583:K583" si="70">IF(E584="x",E576,0)</f>
        <v>15</v>
      </c>
      <c r="F583" s="8">
        <f t="shared" si="70"/>
        <v>5</v>
      </c>
      <c r="G583" s="8">
        <f t="shared" si="70"/>
        <v>15</v>
      </c>
      <c r="H583" s="8">
        <f t="shared" si="70"/>
        <v>10</v>
      </c>
      <c r="I583" s="8">
        <f t="shared" si="70"/>
        <v>15</v>
      </c>
      <c r="J583" s="8">
        <f t="shared" si="70"/>
        <v>10</v>
      </c>
      <c r="K583" s="8">
        <f t="shared" si="70"/>
        <v>0</v>
      </c>
      <c r="L583" s="533">
        <f>SUM(E583:K583)</f>
        <v>70</v>
      </c>
      <c r="M583" s="71"/>
      <c r="N583" s="71"/>
      <c r="O583" s="71"/>
      <c r="P583" s="490">
        <f>IF(AND(L583&gt;=0,L583&lt;=50),0,IF(AND(L583&gt;=51,L583&lt;=75),1,IF(AND(L583&gt;=76,L583&lt;=100),2)))</f>
        <v>1</v>
      </c>
      <c r="Q583" s="468">
        <f>IF(C583="x",P583,0)</f>
        <v>1</v>
      </c>
      <c r="R583" s="468">
        <f>IF(D583="x",P583,0)</f>
        <v>0</v>
      </c>
    </row>
    <row r="584" spans="1:18" ht="15" hidden="1" customHeight="1" x14ac:dyDescent="0.25">
      <c r="A584" s="529"/>
      <c r="B584" s="540"/>
      <c r="C584" s="486"/>
      <c r="D584" s="486"/>
      <c r="E584" s="39" t="s">
        <v>40</v>
      </c>
      <c r="F584" s="39" t="s">
        <v>40</v>
      </c>
      <c r="G584" s="39" t="s">
        <v>40</v>
      </c>
      <c r="H584" s="39" t="s">
        <v>40</v>
      </c>
      <c r="I584" s="39" t="s">
        <v>40</v>
      </c>
      <c r="J584" s="39" t="s">
        <v>40</v>
      </c>
      <c r="K584" s="39"/>
      <c r="L584" s="534"/>
      <c r="M584" s="72"/>
      <c r="N584" s="72"/>
      <c r="O584" s="72"/>
      <c r="P584" s="492"/>
      <c r="Q584" s="470"/>
      <c r="R584" s="470"/>
    </row>
    <row r="585" spans="1:18" ht="18.75" hidden="1" customHeight="1" x14ac:dyDescent="0.25">
      <c r="A585" s="529"/>
      <c r="B585" s="539" t="s">
        <v>76</v>
      </c>
      <c r="C585" s="485"/>
      <c r="D585" s="485" t="s">
        <v>40</v>
      </c>
      <c r="E585" s="8">
        <f t="shared" ref="E585:K585" si="71">IF(E586="x",E576,0)</f>
        <v>15</v>
      </c>
      <c r="F585" s="8">
        <f t="shared" si="71"/>
        <v>5</v>
      </c>
      <c r="G585" s="8">
        <f t="shared" si="71"/>
        <v>15</v>
      </c>
      <c r="H585" s="8">
        <f t="shared" si="71"/>
        <v>10</v>
      </c>
      <c r="I585" s="8">
        <f t="shared" si="71"/>
        <v>15</v>
      </c>
      <c r="J585" s="8">
        <f t="shared" si="71"/>
        <v>10</v>
      </c>
      <c r="K585" s="8">
        <f t="shared" si="71"/>
        <v>30</v>
      </c>
      <c r="L585" s="533">
        <f>SUM(E585:K585)</f>
        <v>100</v>
      </c>
      <c r="M585" s="71"/>
      <c r="N585" s="71"/>
      <c r="O585" s="71"/>
      <c r="P585" s="490">
        <f>IF(AND(L585&gt;=0,L585&lt;=50),0,IF(AND(L585&gt;=51,L585&lt;=75),1,IF(AND(L585&gt;=76,L585&lt;=100),2)))</f>
        <v>2</v>
      </c>
      <c r="Q585" s="468">
        <f>IF(C585="x",P585,0)</f>
        <v>0</v>
      </c>
      <c r="R585" s="468">
        <f>IF(D585="x",P585,0)</f>
        <v>2</v>
      </c>
    </row>
    <row r="586" spans="1:18" ht="15" hidden="1" customHeight="1" x14ac:dyDescent="0.25">
      <c r="A586" s="530"/>
      <c r="B586" s="540"/>
      <c r="C586" s="486"/>
      <c r="D586" s="486"/>
      <c r="E586" s="39" t="s">
        <v>40</v>
      </c>
      <c r="F586" s="39" t="s">
        <v>40</v>
      </c>
      <c r="G586" s="39" t="s">
        <v>40</v>
      </c>
      <c r="H586" s="39" t="s">
        <v>40</v>
      </c>
      <c r="I586" s="39" t="s">
        <v>40</v>
      </c>
      <c r="J586" s="39" t="s">
        <v>40</v>
      </c>
      <c r="K586" s="39" t="s">
        <v>40</v>
      </c>
      <c r="L586" s="534"/>
      <c r="M586" s="72"/>
      <c r="N586" s="72"/>
      <c r="O586" s="72"/>
      <c r="P586" s="492"/>
      <c r="Q586" s="470"/>
      <c r="R586" s="470"/>
    </row>
    <row r="587" spans="1:18" hidden="1" x14ac:dyDescent="0.25">
      <c r="L587" s="535" t="s">
        <v>77</v>
      </c>
      <c r="M587" s="535"/>
      <c r="N587" s="535"/>
      <c r="O587" s="535"/>
      <c r="P587" s="536"/>
      <c r="Q587" s="38">
        <f>SUM(Q579:Q586)</f>
        <v>2</v>
      </c>
      <c r="R587" s="38">
        <f>SUM(R579:R586)</f>
        <v>3</v>
      </c>
    </row>
    <row r="588" spans="1:18" hidden="1" x14ac:dyDescent="0.25"/>
    <row r="589" spans="1:18" hidden="1" x14ac:dyDescent="0.25"/>
    <row r="590" spans="1:18" hidden="1" x14ac:dyDescent="0.25"/>
    <row r="591" spans="1:18" ht="21" hidden="1" customHeight="1" x14ac:dyDescent="0.25">
      <c r="A591" s="41" t="s">
        <v>1</v>
      </c>
      <c r="B591" s="487" t="s">
        <v>72</v>
      </c>
      <c r="C591" s="488"/>
      <c r="D591" s="489"/>
      <c r="E591" s="40">
        <v>15</v>
      </c>
      <c r="F591" s="40">
        <v>5</v>
      </c>
      <c r="G591" s="40">
        <v>15</v>
      </c>
      <c r="H591" s="40">
        <v>10</v>
      </c>
      <c r="I591" s="40">
        <v>15</v>
      </c>
      <c r="J591" s="40">
        <v>10</v>
      </c>
      <c r="K591" s="40">
        <v>30</v>
      </c>
      <c r="L591" s="40">
        <f>SUM(E591:K591)</f>
        <v>100</v>
      </c>
      <c r="M591" s="40"/>
      <c r="N591" s="40"/>
      <c r="O591" s="67"/>
      <c r="P591" s="490" t="s">
        <v>70</v>
      </c>
      <c r="Q591" s="471" t="s">
        <v>61</v>
      </c>
      <c r="R591" s="472"/>
    </row>
    <row r="592" spans="1:18" ht="43.5" hidden="1" customHeight="1" x14ac:dyDescent="0.25">
      <c r="A592" s="528" t="e">
        <f>+'MAPA DE RIESGOS SECCIONALES'!#REF!</f>
        <v>#REF!</v>
      </c>
      <c r="B592" s="36" t="s">
        <v>71</v>
      </c>
      <c r="C592" s="499" t="s">
        <v>2</v>
      </c>
      <c r="D592" s="499" t="s">
        <v>3</v>
      </c>
      <c r="E592" s="493" t="s">
        <v>41</v>
      </c>
      <c r="F592" s="493" t="s">
        <v>42</v>
      </c>
      <c r="G592" s="493" t="s">
        <v>43</v>
      </c>
      <c r="H592" s="493" t="s">
        <v>44</v>
      </c>
      <c r="I592" s="493" t="s">
        <v>45</v>
      </c>
      <c r="J592" s="493" t="s">
        <v>46</v>
      </c>
      <c r="K592" s="493" t="s">
        <v>47</v>
      </c>
      <c r="L592" s="493" t="s">
        <v>69</v>
      </c>
      <c r="M592" s="69"/>
      <c r="N592" s="69"/>
      <c r="O592" s="63"/>
      <c r="P592" s="491"/>
      <c r="Q592" s="466" t="s">
        <v>2</v>
      </c>
      <c r="R592" s="466" t="s">
        <v>3</v>
      </c>
    </row>
    <row r="593" spans="1:18" ht="35.25" hidden="1" customHeight="1" x14ac:dyDescent="0.25">
      <c r="A593" s="529"/>
      <c r="B593" s="37" t="s">
        <v>60</v>
      </c>
      <c r="C593" s="500"/>
      <c r="D593" s="500"/>
      <c r="E593" s="493"/>
      <c r="F593" s="493"/>
      <c r="G593" s="493"/>
      <c r="H593" s="493"/>
      <c r="I593" s="493"/>
      <c r="J593" s="493"/>
      <c r="K593" s="493"/>
      <c r="L593" s="493"/>
      <c r="M593" s="69"/>
      <c r="N593" s="69"/>
      <c r="O593" s="70"/>
      <c r="P593" s="492"/>
      <c r="Q593" s="467"/>
      <c r="R593" s="467"/>
    </row>
    <row r="594" spans="1:18" ht="18.75" hidden="1" customHeight="1" x14ac:dyDescent="0.25">
      <c r="A594" s="529"/>
      <c r="B594" s="539" t="s">
        <v>73</v>
      </c>
      <c r="C594" s="485" t="s">
        <v>40</v>
      </c>
      <c r="D594" s="485"/>
      <c r="E594" s="8">
        <f t="shared" ref="E594:K594" si="72">IF(E595="x",E591,0)</f>
        <v>0</v>
      </c>
      <c r="F594" s="8">
        <f t="shared" si="72"/>
        <v>0</v>
      </c>
      <c r="G594" s="8">
        <f t="shared" si="72"/>
        <v>0</v>
      </c>
      <c r="H594" s="8">
        <f t="shared" si="72"/>
        <v>10</v>
      </c>
      <c r="I594" s="8">
        <f t="shared" si="72"/>
        <v>15</v>
      </c>
      <c r="J594" s="8">
        <f t="shared" si="72"/>
        <v>10</v>
      </c>
      <c r="K594" s="8">
        <f t="shared" si="72"/>
        <v>0</v>
      </c>
      <c r="L594" s="533">
        <f>SUM(E594:K594)</f>
        <v>35</v>
      </c>
      <c r="M594" s="71"/>
      <c r="N594" s="71"/>
      <c r="O594" s="71"/>
      <c r="P594" s="490">
        <f>IF(AND(L594&gt;=0,L594&lt;=50),0,IF(AND(L594&gt;=51,L594&lt;=75),1,IF(AND(L594&gt;=76,L594&lt;=100),2)))</f>
        <v>0</v>
      </c>
      <c r="Q594" s="468">
        <f>IF(C594="x",P594,0)</f>
        <v>0</v>
      </c>
      <c r="R594" s="468">
        <f>IF(D594="x",P594,0)</f>
        <v>0</v>
      </c>
    </row>
    <row r="595" spans="1:18" ht="67.5" hidden="1" customHeight="1" x14ac:dyDescent="0.25">
      <c r="A595" s="529"/>
      <c r="B595" s="540"/>
      <c r="C595" s="486"/>
      <c r="D595" s="486"/>
      <c r="E595" s="39"/>
      <c r="F595" s="39"/>
      <c r="G595" s="39"/>
      <c r="H595" s="39" t="s">
        <v>40</v>
      </c>
      <c r="I595" s="39" t="s">
        <v>40</v>
      </c>
      <c r="J595" s="39" t="s">
        <v>40</v>
      </c>
      <c r="K595" s="39"/>
      <c r="L595" s="534"/>
      <c r="M595" s="72"/>
      <c r="N595" s="72"/>
      <c r="O595" s="72"/>
      <c r="P595" s="492"/>
      <c r="Q595" s="470"/>
      <c r="R595" s="470"/>
    </row>
    <row r="596" spans="1:18" ht="18.75" hidden="1" customHeight="1" x14ac:dyDescent="0.25">
      <c r="A596" s="529"/>
      <c r="B596" s="539" t="s">
        <v>74</v>
      </c>
      <c r="C596" s="485" t="s">
        <v>40</v>
      </c>
      <c r="D596" s="485" t="s">
        <v>40</v>
      </c>
      <c r="E596" s="8">
        <f t="shared" ref="E596:K596" si="73">IF(E597="x",E591,0)</f>
        <v>0</v>
      </c>
      <c r="F596" s="8">
        <f t="shared" si="73"/>
        <v>0</v>
      </c>
      <c r="G596" s="8">
        <f t="shared" si="73"/>
        <v>0</v>
      </c>
      <c r="H596" s="8">
        <f t="shared" si="73"/>
        <v>0</v>
      </c>
      <c r="I596" s="8">
        <f t="shared" si="73"/>
        <v>15</v>
      </c>
      <c r="J596" s="8">
        <f t="shared" si="73"/>
        <v>10</v>
      </c>
      <c r="K596" s="8">
        <f t="shared" si="73"/>
        <v>30</v>
      </c>
      <c r="L596" s="533">
        <f>SUM(E596:K596)</f>
        <v>55</v>
      </c>
      <c r="M596" s="71"/>
      <c r="N596" s="71"/>
      <c r="O596" s="71"/>
      <c r="P596" s="490">
        <f>IF(AND(L596&gt;=0,L596&lt;=50),0,IF(AND(L596&gt;=51,L596&lt;=75),1,IF(AND(L596&gt;=76,L596&lt;=100),2)))</f>
        <v>1</v>
      </c>
      <c r="Q596" s="468">
        <f>IF(C596="x",P596,0)</f>
        <v>1</v>
      </c>
      <c r="R596" s="468">
        <f>IF(D596="x",P596,0)</f>
        <v>1</v>
      </c>
    </row>
    <row r="597" spans="1:18" ht="15" hidden="1" customHeight="1" x14ac:dyDescent="0.25">
      <c r="A597" s="529"/>
      <c r="B597" s="540"/>
      <c r="C597" s="486"/>
      <c r="D597" s="486"/>
      <c r="E597" s="39"/>
      <c r="F597" s="39"/>
      <c r="G597" s="39"/>
      <c r="H597" s="39"/>
      <c r="I597" s="39" t="s">
        <v>40</v>
      </c>
      <c r="J597" s="39" t="s">
        <v>40</v>
      </c>
      <c r="K597" s="39" t="s">
        <v>40</v>
      </c>
      <c r="L597" s="534"/>
      <c r="M597" s="72"/>
      <c r="N597" s="72"/>
      <c r="O597" s="72"/>
      <c r="P597" s="492"/>
      <c r="Q597" s="470"/>
      <c r="R597" s="470"/>
    </row>
    <row r="598" spans="1:18" ht="18.75" hidden="1" customHeight="1" x14ac:dyDescent="0.25">
      <c r="A598" s="529"/>
      <c r="B598" s="539" t="s">
        <v>75</v>
      </c>
      <c r="C598" s="485" t="s">
        <v>40</v>
      </c>
      <c r="D598" s="485"/>
      <c r="E598" s="8">
        <f t="shared" ref="E598:K598" si="74">IF(E599="x",E591,0)</f>
        <v>15</v>
      </c>
      <c r="F598" s="8">
        <f t="shared" si="74"/>
        <v>5</v>
      </c>
      <c r="G598" s="8">
        <f t="shared" si="74"/>
        <v>15</v>
      </c>
      <c r="H598" s="8">
        <f t="shared" si="74"/>
        <v>10</v>
      </c>
      <c r="I598" s="8">
        <f t="shared" si="74"/>
        <v>15</v>
      </c>
      <c r="J598" s="8">
        <f t="shared" si="74"/>
        <v>10</v>
      </c>
      <c r="K598" s="8">
        <f t="shared" si="74"/>
        <v>0</v>
      </c>
      <c r="L598" s="533">
        <f>SUM(E598:K598)</f>
        <v>70</v>
      </c>
      <c r="M598" s="71"/>
      <c r="N598" s="71"/>
      <c r="O598" s="71"/>
      <c r="P598" s="490">
        <f>IF(AND(L598&gt;=0,L598&lt;=50),0,IF(AND(L598&gt;=51,L598&lt;=75),1,IF(AND(L598&gt;=76,L598&lt;=100),2)))</f>
        <v>1</v>
      </c>
      <c r="Q598" s="468">
        <f>IF(C598="x",P598,0)</f>
        <v>1</v>
      </c>
      <c r="R598" s="468">
        <f>IF(D598="x",P598,0)</f>
        <v>0</v>
      </c>
    </row>
    <row r="599" spans="1:18" ht="15" hidden="1" customHeight="1" x14ac:dyDescent="0.25">
      <c r="A599" s="529"/>
      <c r="B599" s="540"/>
      <c r="C599" s="486"/>
      <c r="D599" s="486"/>
      <c r="E599" s="39" t="s">
        <v>40</v>
      </c>
      <c r="F599" s="39" t="s">
        <v>40</v>
      </c>
      <c r="G599" s="39" t="s">
        <v>40</v>
      </c>
      <c r="H599" s="39" t="s">
        <v>40</v>
      </c>
      <c r="I599" s="39" t="s">
        <v>40</v>
      </c>
      <c r="J599" s="39" t="s">
        <v>40</v>
      </c>
      <c r="K599" s="39"/>
      <c r="L599" s="534"/>
      <c r="M599" s="72"/>
      <c r="N599" s="72"/>
      <c r="O599" s="72"/>
      <c r="P599" s="492"/>
      <c r="Q599" s="470"/>
      <c r="R599" s="470"/>
    </row>
    <row r="600" spans="1:18" ht="18.75" hidden="1" customHeight="1" x14ac:dyDescent="0.25">
      <c r="A600" s="529"/>
      <c r="B600" s="539" t="s">
        <v>76</v>
      </c>
      <c r="C600" s="485"/>
      <c r="D600" s="485" t="s">
        <v>40</v>
      </c>
      <c r="E600" s="8">
        <f t="shared" ref="E600:K600" si="75">IF(E601="x",E591,0)</f>
        <v>15</v>
      </c>
      <c r="F600" s="8">
        <f t="shared" si="75"/>
        <v>5</v>
      </c>
      <c r="G600" s="8">
        <f t="shared" si="75"/>
        <v>15</v>
      </c>
      <c r="H600" s="8">
        <f t="shared" si="75"/>
        <v>10</v>
      </c>
      <c r="I600" s="8">
        <f t="shared" si="75"/>
        <v>15</v>
      </c>
      <c r="J600" s="8">
        <f t="shared" si="75"/>
        <v>10</v>
      </c>
      <c r="K600" s="8">
        <f t="shared" si="75"/>
        <v>30</v>
      </c>
      <c r="L600" s="533">
        <f>SUM(E600:K600)</f>
        <v>100</v>
      </c>
      <c r="M600" s="71"/>
      <c r="N600" s="71"/>
      <c r="O600" s="71"/>
      <c r="P600" s="490">
        <f>IF(AND(L600&gt;=0,L600&lt;=50),0,IF(AND(L600&gt;=51,L600&lt;=75),1,IF(AND(L600&gt;=76,L600&lt;=100),2)))</f>
        <v>2</v>
      </c>
      <c r="Q600" s="468">
        <f>IF(C600="x",P600,0)</f>
        <v>0</v>
      </c>
      <c r="R600" s="468">
        <f>IF(D600="x",P600,0)</f>
        <v>2</v>
      </c>
    </row>
    <row r="601" spans="1:18" ht="15" hidden="1" customHeight="1" x14ac:dyDescent="0.25">
      <c r="A601" s="530"/>
      <c r="B601" s="540"/>
      <c r="C601" s="486"/>
      <c r="D601" s="486"/>
      <c r="E601" s="39" t="s">
        <v>40</v>
      </c>
      <c r="F601" s="39" t="s">
        <v>40</v>
      </c>
      <c r="G601" s="39" t="s">
        <v>40</v>
      </c>
      <c r="H601" s="39" t="s">
        <v>40</v>
      </c>
      <c r="I601" s="39" t="s">
        <v>40</v>
      </c>
      <c r="J601" s="39" t="s">
        <v>40</v>
      </c>
      <c r="K601" s="39" t="s">
        <v>40</v>
      </c>
      <c r="L601" s="534"/>
      <c r="M601" s="72"/>
      <c r="N601" s="72"/>
      <c r="O601" s="72"/>
      <c r="P601" s="492"/>
      <c r="Q601" s="470"/>
      <c r="R601" s="470"/>
    </row>
    <row r="602" spans="1:18" hidden="1" x14ac:dyDescent="0.25">
      <c r="L602" s="535" t="s">
        <v>77</v>
      </c>
      <c r="M602" s="535"/>
      <c r="N602" s="535"/>
      <c r="O602" s="535"/>
      <c r="P602" s="536"/>
      <c r="Q602" s="38">
        <f>SUM(Q594:Q601)</f>
        <v>2</v>
      </c>
      <c r="R602" s="38">
        <f>SUM(R594:R601)</f>
        <v>3</v>
      </c>
    </row>
    <row r="603" spans="1:18" hidden="1" x14ac:dyDescent="0.25"/>
    <row r="604" spans="1:18" hidden="1" x14ac:dyDescent="0.25"/>
    <row r="605" spans="1:18" hidden="1" x14ac:dyDescent="0.25"/>
    <row r="606" spans="1:18" ht="21" hidden="1" customHeight="1" x14ac:dyDescent="0.25">
      <c r="A606" s="41" t="s">
        <v>1</v>
      </c>
      <c r="B606" s="487" t="s">
        <v>72</v>
      </c>
      <c r="C606" s="488"/>
      <c r="D606" s="489"/>
      <c r="E606" s="40">
        <v>15</v>
      </c>
      <c r="F606" s="40">
        <v>5</v>
      </c>
      <c r="G606" s="40">
        <v>15</v>
      </c>
      <c r="H606" s="40">
        <v>10</v>
      </c>
      <c r="I606" s="40">
        <v>15</v>
      </c>
      <c r="J606" s="40">
        <v>10</v>
      </c>
      <c r="K606" s="40">
        <v>30</v>
      </c>
      <c r="L606" s="40">
        <f>SUM(E606:K606)</f>
        <v>100</v>
      </c>
      <c r="M606" s="40"/>
      <c r="N606" s="40"/>
      <c r="O606" s="67"/>
      <c r="P606" s="490" t="s">
        <v>70</v>
      </c>
      <c r="Q606" s="471" t="s">
        <v>61</v>
      </c>
      <c r="R606" s="472"/>
    </row>
    <row r="607" spans="1:18" ht="43.5" hidden="1" customHeight="1" x14ac:dyDescent="0.25">
      <c r="A607" s="528" t="e">
        <f>+'MAPA DE RIESGOS SECCIONALES'!#REF!</f>
        <v>#REF!</v>
      </c>
      <c r="B607" s="36" t="s">
        <v>71</v>
      </c>
      <c r="C607" s="499" t="s">
        <v>2</v>
      </c>
      <c r="D607" s="499" t="s">
        <v>3</v>
      </c>
      <c r="E607" s="493" t="s">
        <v>41</v>
      </c>
      <c r="F607" s="493" t="s">
        <v>42</v>
      </c>
      <c r="G607" s="493" t="s">
        <v>43</v>
      </c>
      <c r="H607" s="493" t="s">
        <v>44</v>
      </c>
      <c r="I607" s="493" t="s">
        <v>45</v>
      </c>
      <c r="J607" s="493" t="s">
        <v>46</v>
      </c>
      <c r="K607" s="493" t="s">
        <v>47</v>
      </c>
      <c r="L607" s="493" t="s">
        <v>69</v>
      </c>
      <c r="M607" s="69"/>
      <c r="N607" s="69"/>
      <c r="O607" s="63"/>
      <c r="P607" s="491"/>
      <c r="Q607" s="466" t="s">
        <v>2</v>
      </c>
      <c r="R607" s="466" t="s">
        <v>3</v>
      </c>
    </row>
    <row r="608" spans="1:18" ht="35.25" hidden="1" customHeight="1" x14ac:dyDescent="0.25">
      <c r="A608" s="529"/>
      <c r="B608" s="37" t="s">
        <v>60</v>
      </c>
      <c r="C608" s="500"/>
      <c r="D608" s="500"/>
      <c r="E608" s="493"/>
      <c r="F608" s="493"/>
      <c r="G608" s="493"/>
      <c r="H608" s="493"/>
      <c r="I608" s="493"/>
      <c r="J608" s="493"/>
      <c r="K608" s="493"/>
      <c r="L608" s="493"/>
      <c r="M608" s="69"/>
      <c r="N608" s="69"/>
      <c r="O608" s="70"/>
      <c r="P608" s="492"/>
      <c r="Q608" s="467"/>
      <c r="R608" s="467"/>
    </row>
    <row r="609" spans="1:18" ht="18.75" hidden="1" customHeight="1" x14ac:dyDescent="0.25">
      <c r="A609" s="529"/>
      <c r="B609" s="539" t="s">
        <v>73</v>
      </c>
      <c r="C609" s="485" t="s">
        <v>40</v>
      </c>
      <c r="D609" s="485"/>
      <c r="E609" s="8">
        <f t="shared" ref="E609:K609" si="76">IF(E610="x",E606,0)</f>
        <v>0</v>
      </c>
      <c r="F609" s="8">
        <f t="shared" si="76"/>
        <v>0</v>
      </c>
      <c r="G609" s="8">
        <f t="shared" si="76"/>
        <v>0</v>
      </c>
      <c r="H609" s="8">
        <f t="shared" si="76"/>
        <v>10</v>
      </c>
      <c r="I609" s="8">
        <f t="shared" si="76"/>
        <v>15</v>
      </c>
      <c r="J609" s="8">
        <f t="shared" si="76"/>
        <v>10</v>
      </c>
      <c r="K609" s="8">
        <f t="shared" si="76"/>
        <v>0</v>
      </c>
      <c r="L609" s="533">
        <f>SUM(E609:K609)</f>
        <v>35</v>
      </c>
      <c r="M609" s="71"/>
      <c r="N609" s="71"/>
      <c r="O609" s="71"/>
      <c r="P609" s="490">
        <f>IF(AND(L609&gt;=0,L609&lt;=50),0,IF(AND(L609&gt;=51,L609&lt;=75),1,IF(AND(L609&gt;=76,L609&lt;=100),2)))</f>
        <v>0</v>
      </c>
      <c r="Q609" s="468">
        <f>IF(C609="x",P609,0)</f>
        <v>0</v>
      </c>
      <c r="R609" s="468">
        <f>IF(D609="x",P609,0)</f>
        <v>0</v>
      </c>
    </row>
    <row r="610" spans="1:18" ht="67.5" hidden="1" customHeight="1" x14ac:dyDescent="0.25">
      <c r="A610" s="529"/>
      <c r="B610" s="540"/>
      <c r="C610" s="486"/>
      <c r="D610" s="486"/>
      <c r="E610" s="39"/>
      <c r="F610" s="39"/>
      <c r="G610" s="39"/>
      <c r="H610" s="39" t="s">
        <v>40</v>
      </c>
      <c r="I610" s="39" t="s">
        <v>40</v>
      </c>
      <c r="J610" s="39" t="s">
        <v>40</v>
      </c>
      <c r="K610" s="39"/>
      <c r="L610" s="534"/>
      <c r="M610" s="72"/>
      <c r="N610" s="72"/>
      <c r="O610" s="72"/>
      <c r="P610" s="492"/>
      <c r="Q610" s="470"/>
      <c r="R610" s="470"/>
    </row>
    <row r="611" spans="1:18" ht="18.75" hidden="1" customHeight="1" x14ac:dyDescent="0.25">
      <c r="A611" s="529"/>
      <c r="B611" s="539" t="s">
        <v>74</v>
      </c>
      <c r="C611" s="485" t="s">
        <v>40</v>
      </c>
      <c r="D611" s="485" t="s">
        <v>40</v>
      </c>
      <c r="E611" s="8">
        <f t="shared" ref="E611:K611" si="77">IF(E612="x",E606,0)</f>
        <v>0</v>
      </c>
      <c r="F611" s="8">
        <f t="shared" si="77"/>
        <v>0</v>
      </c>
      <c r="G611" s="8">
        <f t="shared" si="77"/>
        <v>0</v>
      </c>
      <c r="H611" s="8">
        <f t="shared" si="77"/>
        <v>0</v>
      </c>
      <c r="I611" s="8">
        <f t="shared" si="77"/>
        <v>15</v>
      </c>
      <c r="J611" s="8">
        <f t="shared" si="77"/>
        <v>10</v>
      </c>
      <c r="K611" s="8">
        <f t="shared" si="77"/>
        <v>30</v>
      </c>
      <c r="L611" s="533">
        <f>SUM(E611:K611)</f>
        <v>55</v>
      </c>
      <c r="M611" s="71"/>
      <c r="N611" s="71"/>
      <c r="O611" s="71"/>
      <c r="P611" s="490">
        <f>IF(AND(L611&gt;=0,L611&lt;=50),0,IF(AND(L611&gt;=51,L611&lt;=75),1,IF(AND(L611&gt;=76,L611&lt;=100),2)))</f>
        <v>1</v>
      </c>
      <c r="Q611" s="468">
        <f>IF(C611="x",P611,0)</f>
        <v>1</v>
      </c>
      <c r="R611" s="468">
        <f>IF(D611="x",P611,0)</f>
        <v>1</v>
      </c>
    </row>
    <row r="612" spans="1:18" ht="15" hidden="1" customHeight="1" x14ac:dyDescent="0.25">
      <c r="A612" s="529"/>
      <c r="B612" s="540"/>
      <c r="C612" s="486"/>
      <c r="D612" s="486"/>
      <c r="E612" s="39"/>
      <c r="F612" s="39"/>
      <c r="G612" s="39"/>
      <c r="H612" s="39"/>
      <c r="I612" s="39" t="s">
        <v>40</v>
      </c>
      <c r="J612" s="39" t="s">
        <v>40</v>
      </c>
      <c r="K612" s="39" t="s">
        <v>40</v>
      </c>
      <c r="L612" s="534"/>
      <c r="M612" s="72"/>
      <c r="N612" s="72"/>
      <c r="O612" s="72"/>
      <c r="P612" s="492"/>
      <c r="Q612" s="470"/>
      <c r="R612" s="470"/>
    </row>
    <row r="613" spans="1:18" ht="18.75" hidden="1" customHeight="1" x14ac:dyDescent="0.25">
      <c r="A613" s="529"/>
      <c r="B613" s="539" t="s">
        <v>75</v>
      </c>
      <c r="C613" s="485" t="s">
        <v>40</v>
      </c>
      <c r="D613" s="485"/>
      <c r="E613" s="8">
        <f t="shared" ref="E613:K613" si="78">IF(E614="x",E606,0)</f>
        <v>15</v>
      </c>
      <c r="F613" s="8">
        <f t="shared" si="78"/>
        <v>5</v>
      </c>
      <c r="G613" s="8">
        <f t="shared" si="78"/>
        <v>15</v>
      </c>
      <c r="H613" s="8">
        <f t="shared" si="78"/>
        <v>10</v>
      </c>
      <c r="I613" s="8">
        <f t="shared" si="78"/>
        <v>15</v>
      </c>
      <c r="J613" s="8">
        <f t="shared" si="78"/>
        <v>10</v>
      </c>
      <c r="K613" s="8">
        <f t="shared" si="78"/>
        <v>0</v>
      </c>
      <c r="L613" s="533">
        <f>SUM(E613:K613)</f>
        <v>70</v>
      </c>
      <c r="M613" s="71"/>
      <c r="N613" s="71"/>
      <c r="O613" s="71"/>
      <c r="P613" s="490">
        <f>IF(AND(L613&gt;=0,L613&lt;=50),0,IF(AND(L613&gt;=51,L613&lt;=75),1,IF(AND(L613&gt;=76,L613&lt;=100),2)))</f>
        <v>1</v>
      </c>
      <c r="Q613" s="468">
        <f>IF(C613="x",P613,0)</f>
        <v>1</v>
      </c>
      <c r="R613" s="468">
        <f>IF(D613="x",P613,0)</f>
        <v>0</v>
      </c>
    </row>
    <row r="614" spans="1:18" ht="15" hidden="1" customHeight="1" x14ac:dyDescent="0.25">
      <c r="A614" s="529"/>
      <c r="B614" s="540"/>
      <c r="C614" s="486"/>
      <c r="D614" s="486"/>
      <c r="E614" s="39" t="s">
        <v>40</v>
      </c>
      <c r="F614" s="39" t="s">
        <v>40</v>
      </c>
      <c r="G614" s="39" t="s">
        <v>40</v>
      </c>
      <c r="H614" s="39" t="s">
        <v>40</v>
      </c>
      <c r="I614" s="39" t="s">
        <v>40</v>
      </c>
      <c r="J614" s="39" t="s">
        <v>40</v>
      </c>
      <c r="K614" s="39"/>
      <c r="L614" s="534"/>
      <c r="M614" s="72"/>
      <c r="N614" s="72"/>
      <c r="O614" s="72"/>
      <c r="P614" s="492"/>
      <c r="Q614" s="470"/>
      <c r="R614" s="470"/>
    </row>
    <row r="615" spans="1:18" ht="18.75" hidden="1" customHeight="1" x14ac:dyDescent="0.25">
      <c r="A615" s="529"/>
      <c r="B615" s="539" t="s">
        <v>76</v>
      </c>
      <c r="C615" s="485"/>
      <c r="D615" s="485" t="s">
        <v>40</v>
      </c>
      <c r="E615" s="8">
        <f t="shared" ref="E615:K615" si="79">IF(E616="x",E606,0)</f>
        <v>15</v>
      </c>
      <c r="F615" s="8">
        <f t="shared" si="79"/>
        <v>5</v>
      </c>
      <c r="G615" s="8">
        <f t="shared" si="79"/>
        <v>15</v>
      </c>
      <c r="H615" s="8">
        <f t="shared" si="79"/>
        <v>10</v>
      </c>
      <c r="I615" s="8">
        <f t="shared" si="79"/>
        <v>15</v>
      </c>
      <c r="J615" s="8">
        <f t="shared" si="79"/>
        <v>10</v>
      </c>
      <c r="K615" s="8">
        <f t="shared" si="79"/>
        <v>30</v>
      </c>
      <c r="L615" s="533">
        <f>SUM(E615:K615)</f>
        <v>100</v>
      </c>
      <c r="M615" s="71"/>
      <c r="N615" s="71"/>
      <c r="O615" s="71"/>
      <c r="P615" s="490">
        <f>IF(AND(L615&gt;=0,L615&lt;=50),0,IF(AND(L615&gt;=51,L615&lt;=75),1,IF(AND(L615&gt;=76,L615&lt;=100),2)))</f>
        <v>2</v>
      </c>
      <c r="Q615" s="468">
        <f>IF(C615="x",P615,0)</f>
        <v>0</v>
      </c>
      <c r="R615" s="468">
        <f>IF(D615="x",P615,0)</f>
        <v>2</v>
      </c>
    </row>
    <row r="616" spans="1:18" ht="15" hidden="1" customHeight="1" x14ac:dyDescent="0.25">
      <c r="A616" s="530"/>
      <c r="B616" s="540"/>
      <c r="C616" s="486"/>
      <c r="D616" s="486"/>
      <c r="E616" s="39" t="s">
        <v>40</v>
      </c>
      <c r="F616" s="39" t="s">
        <v>40</v>
      </c>
      <c r="G616" s="39" t="s">
        <v>40</v>
      </c>
      <c r="H616" s="39" t="s">
        <v>40</v>
      </c>
      <c r="I616" s="39" t="s">
        <v>40</v>
      </c>
      <c r="J616" s="39" t="s">
        <v>40</v>
      </c>
      <c r="K616" s="39" t="s">
        <v>40</v>
      </c>
      <c r="L616" s="534"/>
      <c r="M616" s="72"/>
      <c r="N616" s="72"/>
      <c r="O616" s="72"/>
      <c r="P616" s="492"/>
      <c r="Q616" s="470"/>
      <c r="R616" s="470"/>
    </row>
    <row r="617" spans="1:18" hidden="1" x14ac:dyDescent="0.25">
      <c r="L617" s="535" t="s">
        <v>77</v>
      </c>
      <c r="M617" s="535"/>
      <c r="N617" s="535"/>
      <c r="O617" s="535"/>
      <c r="P617" s="536"/>
      <c r="Q617" s="38">
        <f>SUM(Q609:Q616)</f>
        <v>2</v>
      </c>
      <c r="R617" s="38">
        <f>SUM(R609:R616)</f>
        <v>3</v>
      </c>
    </row>
    <row r="618" spans="1:18" hidden="1" x14ac:dyDescent="0.25"/>
    <row r="619" spans="1:18" hidden="1" x14ac:dyDescent="0.25"/>
    <row r="620" spans="1:18" hidden="1" x14ac:dyDescent="0.25"/>
    <row r="621" spans="1:18" ht="21" hidden="1" customHeight="1" x14ac:dyDescent="0.25">
      <c r="A621" s="41" t="s">
        <v>1</v>
      </c>
      <c r="B621" s="487" t="s">
        <v>72</v>
      </c>
      <c r="C621" s="488"/>
      <c r="D621" s="489"/>
      <c r="E621" s="40">
        <v>15</v>
      </c>
      <c r="F621" s="40">
        <v>5</v>
      </c>
      <c r="G621" s="40">
        <v>15</v>
      </c>
      <c r="H621" s="40">
        <v>10</v>
      </c>
      <c r="I621" s="40">
        <v>15</v>
      </c>
      <c r="J621" s="40">
        <v>10</v>
      </c>
      <c r="K621" s="40">
        <v>30</v>
      </c>
      <c r="L621" s="40">
        <f>SUM(E621:K621)</f>
        <v>100</v>
      </c>
      <c r="M621" s="40"/>
      <c r="N621" s="40"/>
      <c r="O621" s="67"/>
      <c r="P621" s="490" t="s">
        <v>70</v>
      </c>
      <c r="Q621" s="471" t="s">
        <v>61</v>
      </c>
      <c r="R621" s="472"/>
    </row>
    <row r="622" spans="1:18" ht="43.5" hidden="1" customHeight="1" x14ac:dyDescent="0.25">
      <c r="A622" s="528" t="e">
        <f>+'MAPA DE RIESGOS SECCIONALES'!#REF!</f>
        <v>#REF!</v>
      </c>
      <c r="B622" s="36" t="s">
        <v>71</v>
      </c>
      <c r="C622" s="499" t="s">
        <v>2</v>
      </c>
      <c r="D622" s="499" t="s">
        <v>3</v>
      </c>
      <c r="E622" s="493" t="s">
        <v>41</v>
      </c>
      <c r="F622" s="493" t="s">
        <v>42</v>
      </c>
      <c r="G622" s="493" t="s">
        <v>43</v>
      </c>
      <c r="H622" s="493" t="s">
        <v>44</v>
      </c>
      <c r="I622" s="493" t="s">
        <v>45</v>
      </c>
      <c r="J622" s="493" t="s">
        <v>46</v>
      </c>
      <c r="K622" s="493" t="s">
        <v>47</v>
      </c>
      <c r="L622" s="493" t="s">
        <v>69</v>
      </c>
      <c r="M622" s="69"/>
      <c r="N622" s="69"/>
      <c r="O622" s="63"/>
      <c r="P622" s="491"/>
      <c r="Q622" s="466" t="s">
        <v>2</v>
      </c>
      <c r="R622" s="466" t="s">
        <v>3</v>
      </c>
    </row>
    <row r="623" spans="1:18" ht="35.25" hidden="1" customHeight="1" x14ac:dyDescent="0.25">
      <c r="A623" s="529"/>
      <c r="B623" s="37" t="s">
        <v>60</v>
      </c>
      <c r="C623" s="500"/>
      <c r="D623" s="500"/>
      <c r="E623" s="493"/>
      <c r="F623" s="493"/>
      <c r="G623" s="493"/>
      <c r="H623" s="493"/>
      <c r="I623" s="493"/>
      <c r="J623" s="493"/>
      <c r="K623" s="493"/>
      <c r="L623" s="493"/>
      <c r="M623" s="69"/>
      <c r="N623" s="69"/>
      <c r="O623" s="70"/>
      <c r="P623" s="492"/>
      <c r="Q623" s="467"/>
      <c r="R623" s="467"/>
    </row>
    <row r="624" spans="1:18" ht="18.75" hidden="1" customHeight="1" x14ac:dyDescent="0.25">
      <c r="A624" s="529"/>
      <c r="B624" s="539" t="s">
        <v>73</v>
      </c>
      <c r="C624" s="485" t="s">
        <v>40</v>
      </c>
      <c r="D624" s="485"/>
      <c r="E624" s="8">
        <f t="shared" ref="E624:K624" si="80">IF(E625="x",E621,0)</f>
        <v>0</v>
      </c>
      <c r="F624" s="8">
        <f t="shared" si="80"/>
        <v>0</v>
      </c>
      <c r="G624" s="8">
        <f t="shared" si="80"/>
        <v>0</v>
      </c>
      <c r="H624" s="8">
        <f t="shared" si="80"/>
        <v>10</v>
      </c>
      <c r="I624" s="8">
        <f t="shared" si="80"/>
        <v>15</v>
      </c>
      <c r="J624" s="8">
        <f t="shared" si="80"/>
        <v>10</v>
      </c>
      <c r="K624" s="8">
        <f t="shared" si="80"/>
        <v>0</v>
      </c>
      <c r="L624" s="533">
        <f>SUM(E624:K624)</f>
        <v>35</v>
      </c>
      <c r="M624" s="71"/>
      <c r="N624" s="71"/>
      <c r="O624" s="71"/>
      <c r="P624" s="490">
        <f>IF(AND(L624&gt;=0,L624&lt;=50),0,IF(AND(L624&gt;=51,L624&lt;=75),1,IF(AND(L624&gt;=76,L624&lt;=100),2)))</f>
        <v>0</v>
      </c>
      <c r="Q624" s="468">
        <f>IF(C624="x",P624,0)</f>
        <v>0</v>
      </c>
      <c r="R624" s="468">
        <f>IF(D624="x",P624,0)</f>
        <v>0</v>
      </c>
    </row>
    <row r="625" spans="1:18" ht="67.5" hidden="1" customHeight="1" x14ac:dyDescent="0.25">
      <c r="A625" s="529"/>
      <c r="B625" s="540"/>
      <c r="C625" s="486"/>
      <c r="D625" s="486"/>
      <c r="E625" s="39"/>
      <c r="F625" s="39"/>
      <c r="G625" s="39"/>
      <c r="H625" s="39" t="s">
        <v>40</v>
      </c>
      <c r="I625" s="39" t="s">
        <v>40</v>
      </c>
      <c r="J625" s="39" t="s">
        <v>40</v>
      </c>
      <c r="K625" s="39"/>
      <c r="L625" s="534"/>
      <c r="M625" s="72"/>
      <c r="N625" s="72"/>
      <c r="O625" s="72"/>
      <c r="P625" s="492"/>
      <c r="Q625" s="470"/>
      <c r="R625" s="470"/>
    </row>
    <row r="626" spans="1:18" ht="18.75" hidden="1" customHeight="1" x14ac:dyDescent="0.25">
      <c r="A626" s="529"/>
      <c r="B626" s="539" t="s">
        <v>74</v>
      </c>
      <c r="C626" s="485" t="s">
        <v>40</v>
      </c>
      <c r="D626" s="485" t="s">
        <v>40</v>
      </c>
      <c r="E626" s="8">
        <f t="shared" ref="E626:K626" si="81">IF(E627="x",E621,0)</f>
        <v>0</v>
      </c>
      <c r="F626" s="8">
        <f t="shared" si="81"/>
        <v>0</v>
      </c>
      <c r="G626" s="8">
        <f t="shared" si="81"/>
        <v>0</v>
      </c>
      <c r="H626" s="8">
        <f t="shared" si="81"/>
        <v>0</v>
      </c>
      <c r="I626" s="8">
        <f t="shared" si="81"/>
        <v>15</v>
      </c>
      <c r="J626" s="8">
        <f t="shared" si="81"/>
        <v>10</v>
      </c>
      <c r="K626" s="8">
        <f t="shared" si="81"/>
        <v>30</v>
      </c>
      <c r="L626" s="533">
        <f>SUM(E626:K626)</f>
        <v>55</v>
      </c>
      <c r="M626" s="71"/>
      <c r="N626" s="71"/>
      <c r="O626" s="71"/>
      <c r="P626" s="490">
        <f>IF(AND(L626&gt;=0,L626&lt;=50),0,IF(AND(L626&gt;=51,L626&lt;=75),1,IF(AND(L626&gt;=76,L626&lt;=100),2)))</f>
        <v>1</v>
      </c>
      <c r="Q626" s="468">
        <f>IF(C626="x",P626,0)</f>
        <v>1</v>
      </c>
      <c r="R626" s="468">
        <f>IF(D626="x",P626,0)</f>
        <v>1</v>
      </c>
    </row>
    <row r="627" spans="1:18" ht="15" hidden="1" customHeight="1" x14ac:dyDescent="0.25">
      <c r="A627" s="529"/>
      <c r="B627" s="540"/>
      <c r="C627" s="486"/>
      <c r="D627" s="486"/>
      <c r="E627" s="39"/>
      <c r="F627" s="39"/>
      <c r="G627" s="39"/>
      <c r="H627" s="39"/>
      <c r="I627" s="39" t="s">
        <v>40</v>
      </c>
      <c r="J627" s="39" t="s">
        <v>40</v>
      </c>
      <c r="K627" s="39" t="s">
        <v>40</v>
      </c>
      <c r="L627" s="534"/>
      <c r="M627" s="72"/>
      <c r="N627" s="72"/>
      <c r="O627" s="72"/>
      <c r="P627" s="492"/>
      <c r="Q627" s="470"/>
      <c r="R627" s="470"/>
    </row>
    <row r="628" spans="1:18" ht="18.75" hidden="1" customHeight="1" x14ac:dyDescent="0.25">
      <c r="A628" s="529"/>
      <c r="B628" s="539" t="s">
        <v>75</v>
      </c>
      <c r="C628" s="485" t="s">
        <v>40</v>
      </c>
      <c r="D628" s="485"/>
      <c r="E628" s="8">
        <f t="shared" ref="E628:K628" si="82">IF(E629="x",E621,0)</f>
        <v>15</v>
      </c>
      <c r="F628" s="8">
        <f t="shared" si="82"/>
        <v>5</v>
      </c>
      <c r="G628" s="8">
        <f t="shared" si="82"/>
        <v>15</v>
      </c>
      <c r="H628" s="8">
        <f t="shared" si="82"/>
        <v>10</v>
      </c>
      <c r="I628" s="8">
        <f t="shared" si="82"/>
        <v>15</v>
      </c>
      <c r="J628" s="8">
        <f t="shared" si="82"/>
        <v>10</v>
      </c>
      <c r="K628" s="8">
        <f t="shared" si="82"/>
        <v>0</v>
      </c>
      <c r="L628" s="533">
        <f>SUM(E628:K628)</f>
        <v>70</v>
      </c>
      <c r="M628" s="71"/>
      <c r="N628" s="71"/>
      <c r="O628" s="71"/>
      <c r="P628" s="490">
        <f>IF(AND(L628&gt;=0,L628&lt;=50),0,IF(AND(L628&gt;=51,L628&lt;=75),1,IF(AND(L628&gt;=76,L628&lt;=100),2)))</f>
        <v>1</v>
      </c>
      <c r="Q628" s="468">
        <f>IF(C628="x",P628,0)</f>
        <v>1</v>
      </c>
      <c r="R628" s="468">
        <f>IF(D628="x",P628,0)</f>
        <v>0</v>
      </c>
    </row>
    <row r="629" spans="1:18" ht="15" hidden="1" customHeight="1" x14ac:dyDescent="0.25">
      <c r="A629" s="529"/>
      <c r="B629" s="540"/>
      <c r="C629" s="486"/>
      <c r="D629" s="486"/>
      <c r="E629" s="39" t="s">
        <v>40</v>
      </c>
      <c r="F629" s="39" t="s">
        <v>40</v>
      </c>
      <c r="G629" s="39" t="s">
        <v>40</v>
      </c>
      <c r="H629" s="39" t="s">
        <v>40</v>
      </c>
      <c r="I629" s="39" t="s">
        <v>40</v>
      </c>
      <c r="J629" s="39" t="s">
        <v>40</v>
      </c>
      <c r="K629" s="39"/>
      <c r="L629" s="534"/>
      <c r="M629" s="72"/>
      <c r="N629" s="72"/>
      <c r="O629" s="72"/>
      <c r="P629" s="492"/>
      <c r="Q629" s="470"/>
      <c r="R629" s="470"/>
    </row>
    <row r="630" spans="1:18" ht="18.75" hidden="1" customHeight="1" x14ac:dyDescent="0.25">
      <c r="A630" s="529"/>
      <c r="B630" s="539" t="s">
        <v>76</v>
      </c>
      <c r="C630" s="485"/>
      <c r="D630" s="485" t="s">
        <v>40</v>
      </c>
      <c r="E630" s="8">
        <f t="shared" ref="E630:K630" si="83">IF(E631="x",E621,0)</f>
        <v>15</v>
      </c>
      <c r="F630" s="8">
        <f t="shared" si="83"/>
        <v>5</v>
      </c>
      <c r="G630" s="8">
        <f t="shared" si="83"/>
        <v>15</v>
      </c>
      <c r="H630" s="8">
        <f t="shared" si="83"/>
        <v>10</v>
      </c>
      <c r="I630" s="8">
        <f t="shared" si="83"/>
        <v>15</v>
      </c>
      <c r="J630" s="8">
        <f t="shared" si="83"/>
        <v>10</v>
      </c>
      <c r="K630" s="8">
        <f t="shared" si="83"/>
        <v>30</v>
      </c>
      <c r="L630" s="533">
        <f>SUM(E630:K630)</f>
        <v>100</v>
      </c>
      <c r="M630" s="71"/>
      <c r="N630" s="71"/>
      <c r="O630" s="71"/>
      <c r="P630" s="490">
        <f>IF(AND(L630&gt;=0,L630&lt;=50),0,IF(AND(L630&gt;=51,L630&lt;=75),1,IF(AND(L630&gt;=76,L630&lt;=100),2)))</f>
        <v>2</v>
      </c>
      <c r="Q630" s="468">
        <f>IF(C630="x",P630,0)</f>
        <v>0</v>
      </c>
      <c r="R630" s="468">
        <f>IF(D630="x",P630,0)</f>
        <v>2</v>
      </c>
    </row>
    <row r="631" spans="1:18" ht="15" hidden="1" customHeight="1" x14ac:dyDescent="0.25">
      <c r="A631" s="530"/>
      <c r="B631" s="540"/>
      <c r="C631" s="486"/>
      <c r="D631" s="486"/>
      <c r="E631" s="39" t="s">
        <v>40</v>
      </c>
      <c r="F631" s="39" t="s">
        <v>40</v>
      </c>
      <c r="G631" s="39" t="s">
        <v>40</v>
      </c>
      <c r="H631" s="39" t="s">
        <v>40</v>
      </c>
      <c r="I631" s="39" t="s">
        <v>40</v>
      </c>
      <c r="J631" s="39" t="s">
        <v>40</v>
      </c>
      <c r="K631" s="39" t="s">
        <v>40</v>
      </c>
      <c r="L631" s="534"/>
      <c r="M631" s="72"/>
      <c r="N631" s="72"/>
      <c r="O631" s="72"/>
      <c r="P631" s="492"/>
      <c r="Q631" s="470"/>
      <c r="R631" s="470"/>
    </row>
    <row r="632" spans="1:18" hidden="1" x14ac:dyDescent="0.25">
      <c r="L632" s="535" t="s">
        <v>77</v>
      </c>
      <c r="M632" s="535"/>
      <c r="N632" s="535"/>
      <c r="O632" s="535"/>
      <c r="P632" s="536"/>
      <c r="Q632" s="38">
        <f>SUM(Q624:Q631)</f>
        <v>2</v>
      </c>
      <c r="R632" s="38">
        <f>SUM(R624:R631)</f>
        <v>3</v>
      </c>
    </row>
    <row r="633" spans="1:18" hidden="1" x14ac:dyDescent="0.25"/>
    <row r="634" spans="1:18" hidden="1" x14ac:dyDescent="0.25"/>
    <row r="635" spans="1:18" hidden="1" x14ac:dyDescent="0.25"/>
    <row r="636" spans="1:18" ht="21" hidden="1" customHeight="1" x14ac:dyDescent="0.25">
      <c r="A636" s="41" t="s">
        <v>1</v>
      </c>
      <c r="B636" s="487" t="s">
        <v>72</v>
      </c>
      <c r="C636" s="488"/>
      <c r="D636" s="489"/>
      <c r="E636" s="40">
        <v>15</v>
      </c>
      <c r="F636" s="40">
        <v>5</v>
      </c>
      <c r="G636" s="40">
        <v>15</v>
      </c>
      <c r="H636" s="40">
        <v>10</v>
      </c>
      <c r="I636" s="40">
        <v>15</v>
      </c>
      <c r="J636" s="40">
        <v>10</v>
      </c>
      <c r="K636" s="40">
        <v>30</v>
      </c>
      <c r="L636" s="40">
        <f>SUM(E636:K636)</f>
        <v>100</v>
      </c>
      <c r="M636" s="40"/>
      <c r="N636" s="40"/>
      <c r="O636" s="67"/>
      <c r="P636" s="490" t="s">
        <v>70</v>
      </c>
      <c r="Q636" s="471" t="s">
        <v>61</v>
      </c>
      <c r="R636" s="472"/>
    </row>
    <row r="637" spans="1:18" ht="43.5" hidden="1" customHeight="1" x14ac:dyDescent="0.25">
      <c r="A637" s="528" t="e">
        <f>+'MAPA DE RIESGOS SECCIONALES'!#REF!</f>
        <v>#REF!</v>
      </c>
      <c r="B637" s="36" t="s">
        <v>71</v>
      </c>
      <c r="C637" s="499" t="s">
        <v>2</v>
      </c>
      <c r="D637" s="499" t="s">
        <v>3</v>
      </c>
      <c r="E637" s="493" t="s">
        <v>41</v>
      </c>
      <c r="F637" s="493" t="s">
        <v>42</v>
      </c>
      <c r="G637" s="493" t="s">
        <v>43</v>
      </c>
      <c r="H637" s="493" t="s">
        <v>44</v>
      </c>
      <c r="I637" s="493" t="s">
        <v>45</v>
      </c>
      <c r="J637" s="493" t="s">
        <v>46</v>
      </c>
      <c r="K637" s="493" t="s">
        <v>47</v>
      </c>
      <c r="L637" s="493" t="s">
        <v>69</v>
      </c>
      <c r="M637" s="69"/>
      <c r="N637" s="69"/>
      <c r="O637" s="63"/>
      <c r="P637" s="491"/>
      <c r="Q637" s="466" t="s">
        <v>2</v>
      </c>
      <c r="R637" s="466" t="s">
        <v>3</v>
      </c>
    </row>
    <row r="638" spans="1:18" ht="35.25" hidden="1" customHeight="1" x14ac:dyDescent="0.25">
      <c r="A638" s="529"/>
      <c r="B638" s="37" t="s">
        <v>60</v>
      </c>
      <c r="C638" s="500"/>
      <c r="D638" s="500"/>
      <c r="E638" s="493"/>
      <c r="F638" s="493"/>
      <c r="G638" s="493"/>
      <c r="H638" s="493"/>
      <c r="I638" s="493"/>
      <c r="J638" s="493"/>
      <c r="K638" s="493"/>
      <c r="L638" s="493"/>
      <c r="M638" s="69"/>
      <c r="N638" s="69"/>
      <c r="O638" s="70"/>
      <c r="P638" s="492"/>
      <c r="Q638" s="467"/>
      <c r="R638" s="467"/>
    </row>
    <row r="639" spans="1:18" ht="18.75" hidden="1" customHeight="1" x14ac:dyDescent="0.25">
      <c r="A639" s="529"/>
      <c r="B639" s="539" t="s">
        <v>73</v>
      </c>
      <c r="C639" s="485" t="s">
        <v>40</v>
      </c>
      <c r="D639" s="485"/>
      <c r="E639" s="8">
        <f t="shared" ref="E639:K639" si="84">IF(E640="x",E636,0)</f>
        <v>0</v>
      </c>
      <c r="F639" s="8">
        <f t="shared" si="84"/>
        <v>0</v>
      </c>
      <c r="G639" s="8">
        <f t="shared" si="84"/>
        <v>0</v>
      </c>
      <c r="H639" s="8">
        <f t="shared" si="84"/>
        <v>10</v>
      </c>
      <c r="I639" s="8">
        <f t="shared" si="84"/>
        <v>15</v>
      </c>
      <c r="J639" s="8">
        <f t="shared" si="84"/>
        <v>10</v>
      </c>
      <c r="K639" s="8">
        <f t="shared" si="84"/>
        <v>0</v>
      </c>
      <c r="L639" s="533">
        <f>SUM(E639:K639)</f>
        <v>35</v>
      </c>
      <c r="M639" s="71"/>
      <c r="N639" s="71"/>
      <c r="O639" s="71"/>
      <c r="P639" s="490">
        <f>IF(AND(L639&gt;=0,L639&lt;=50),0,IF(AND(L639&gt;=51,L639&lt;=75),1,IF(AND(L639&gt;=76,L639&lt;=100),2)))</f>
        <v>0</v>
      </c>
      <c r="Q639" s="468">
        <f>IF(C639="x",P639,0)</f>
        <v>0</v>
      </c>
      <c r="R639" s="468">
        <f>IF(D639="x",P639,0)</f>
        <v>0</v>
      </c>
    </row>
    <row r="640" spans="1:18" ht="67.5" hidden="1" customHeight="1" x14ac:dyDescent="0.25">
      <c r="A640" s="529"/>
      <c r="B640" s="540"/>
      <c r="C640" s="486"/>
      <c r="D640" s="486"/>
      <c r="E640" s="39"/>
      <c r="F640" s="39"/>
      <c r="G640" s="39"/>
      <c r="H640" s="39" t="s">
        <v>40</v>
      </c>
      <c r="I640" s="39" t="s">
        <v>40</v>
      </c>
      <c r="J640" s="39" t="s">
        <v>40</v>
      </c>
      <c r="K640" s="39"/>
      <c r="L640" s="534"/>
      <c r="M640" s="72"/>
      <c r="N640" s="72"/>
      <c r="O640" s="72"/>
      <c r="P640" s="492"/>
      <c r="Q640" s="470"/>
      <c r="R640" s="470"/>
    </row>
    <row r="641" spans="1:18" ht="18.75" hidden="1" customHeight="1" x14ac:dyDescent="0.25">
      <c r="A641" s="529"/>
      <c r="B641" s="539" t="s">
        <v>74</v>
      </c>
      <c r="C641" s="485" t="s">
        <v>40</v>
      </c>
      <c r="D641" s="485" t="s">
        <v>40</v>
      </c>
      <c r="E641" s="8">
        <f t="shared" ref="E641:K641" si="85">IF(E642="x",E636,0)</f>
        <v>0</v>
      </c>
      <c r="F641" s="8">
        <f t="shared" si="85"/>
        <v>0</v>
      </c>
      <c r="G641" s="8">
        <f t="shared" si="85"/>
        <v>0</v>
      </c>
      <c r="H641" s="8">
        <f t="shared" si="85"/>
        <v>0</v>
      </c>
      <c r="I641" s="8">
        <f t="shared" si="85"/>
        <v>15</v>
      </c>
      <c r="J641" s="8">
        <f t="shared" si="85"/>
        <v>10</v>
      </c>
      <c r="K641" s="8">
        <f t="shared" si="85"/>
        <v>30</v>
      </c>
      <c r="L641" s="533">
        <f>SUM(E641:K641)</f>
        <v>55</v>
      </c>
      <c r="M641" s="71"/>
      <c r="N641" s="71"/>
      <c r="O641" s="71"/>
      <c r="P641" s="490">
        <f>IF(AND(L641&gt;=0,L641&lt;=50),0,IF(AND(L641&gt;=51,L641&lt;=75),1,IF(AND(L641&gt;=76,L641&lt;=100),2)))</f>
        <v>1</v>
      </c>
      <c r="Q641" s="468">
        <f>IF(C641="x",P641,0)</f>
        <v>1</v>
      </c>
      <c r="R641" s="468">
        <f>IF(D641="x",P641,0)</f>
        <v>1</v>
      </c>
    </row>
    <row r="642" spans="1:18" ht="15" hidden="1" customHeight="1" x14ac:dyDescent="0.25">
      <c r="A642" s="529"/>
      <c r="B642" s="540"/>
      <c r="C642" s="486"/>
      <c r="D642" s="486"/>
      <c r="E642" s="39"/>
      <c r="F642" s="39"/>
      <c r="G642" s="39"/>
      <c r="H642" s="39"/>
      <c r="I642" s="39" t="s">
        <v>40</v>
      </c>
      <c r="J642" s="39" t="s">
        <v>40</v>
      </c>
      <c r="K642" s="39" t="s">
        <v>40</v>
      </c>
      <c r="L642" s="534"/>
      <c r="M642" s="72"/>
      <c r="N642" s="72"/>
      <c r="O642" s="72"/>
      <c r="P642" s="492"/>
      <c r="Q642" s="470"/>
      <c r="R642" s="470"/>
    </row>
    <row r="643" spans="1:18" ht="18.75" hidden="1" customHeight="1" x14ac:dyDescent="0.25">
      <c r="A643" s="529"/>
      <c r="B643" s="539" t="s">
        <v>75</v>
      </c>
      <c r="C643" s="485" t="s">
        <v>40</v>
      </c>
      <c r="D643" s="485"/>
      <c r="E643" s="8">
        <f t="shared" ref="E643:K643" si="86">IF(E644="x",E636,0)</f>
        <v>15</v>
      </c>
      <c r="F643" s="8">
        <f t="shared" si="86"/>
        <v>5</v>
      </c>
      <c r="G643" s="8">
        <f t="shared" si="86"/>
        <v>15</v>
      </c>
      <c r="H643" s="8">
        <f t="shared" si="86"/>
        <v>10</v>
      </c>
      <c r="I643" s="8">
        <f t="shared" si="86"/>
        <v>15</v>
      </c>
      <c r="J643" s="8">
        <f t="shared" si="86"/>
        <v>10</v>
      </c>
      <c r="K643" s="8">
        <f t="shared" si="86"/>
        <v>0</v>
      </c>
      <c r="L643" s="533">
        <f>SUM(E643:K643)</f>
        <v>70</v>
      </c>
      <c r="M643" s="71"/>
      <c r="N643" s="71"/>
      <c r="O643" s="71"/>
      <c r="P643" s="490">
        <f>IF(AND(L643&gt;=0,L643&lt;=50),0,IF(AND(L643&gt;=51,L643&lt;=75),1,IF(AND(L643&gt;=76,L643&lt;=100),2)))</f>
        <v>1</v>
      </c>
      <c r="Q643" s="468">
        <f>IF(C643="x",P643,0)</f>
        <v>1</v>
      </c>
      <c r="R643" s="468">
        <f>IF(D643="x",P643,0)</f>
        <v>0</v>
      </c>
    </row>
    <row r="644" spans="1:18" ht="15" hidden="1" customHeight="1" x14ac:dyDescent="0.25">
      <c r="A644" s="529"/>
      <c r="B644" s="540"/>
      <c r="C644" s="486"/>
      <c r="D644" s="486"/>
      <c r="E644" s="39" t="s">
        <v>40</v>
      </c>
      <c r="F644" s="39" t="s">
        <v>40</v>
      </c>
      <c r="G644" s="39" t="s">
        <v>40</v>
      </c>
      <c r="H644" s="39" t="s">
        <v>40</v>
      </c>
      <c r="I644" s="39" t="s">
        <v>40</v>
      </c>
      <c r="J644" s="39" t="s">
        <v>40</v>
      </c>
      <c r="K644" s="39"/>
      <c r="L644" s="534"/>
      <c r="M644" s="72"/>
      <c r="N644" s="72"/>
      <c r="O644" s="72"/>
      <c r="P644" s="492"/>
      <c r="Q644" s="470"/>
      <c r="R644" s="470"/>
    </row>
    <row r="645" spans="1:18" ht="18.75" hidden="1" customHeight="1" x14ac:dyDescent="0.25">
      <c r="A645" s="529"/>
      <c r="B645" s="539" t="s">
        <v>76</v>
      </c>
      <c r="C645" s="485"/>
      <c r="D645" s="485" t="s">
        <v>40</v>
      </c>
      <c r="E645" s="8">
        <f t="shared" ref="E645:K645" si="87">IF(E646="x",E636,0)</f>
        <v>15</v>
      </c>
      <c r="F645" s="8">
        <f t="shared" si="87"/>
        <v>5</v>
      </c>
      <c r="G645" s="8">
        <f t="shared" si="87"/>
        <v>15</v>
      </c>
      <c r="H645" s="8">
        <f t="shared" si="87"/>
        <v>10</v>
      </c>
      <c r="I645" s="8">
        <f t="shared" si="87"/>
        <v>15</v>
      </c>
      <c r="J645" s="8">
        <f t="shared" si="87"/>
        <v>10</v>
      </c>
      <c r="K645" s="8">
        <f t="shared" si="87"/>
        <v>30</v>
      </c>
      <c r="L645" s="533">
        <f>SUM(E645:K645)</f>
        <v>100</v>
      </c>
      <c r="M645" s="71"/>
      <c r="N645" s="71"/>
      <c r="O645" s="71"/>
      <c r="P645" s="490">
        <f>IF(AND(L645&gt;=0,L645&lt;=50),0,IF(AND(L645&gt;=51,L645&lt;=75),1,IF(AND(L645&gt;=76,L645&lt;=100),2)))</f>
        <v>2</v>
      </c>
      <c r="Q645" s="468">
        <f>IF(C645="x",P645,0)</f>
        <v>0</v>
      </c>
      <c r="R645" s="468">
        <f>IF(D645="x",P645,0)</f>
        <v>2</v>
      </c>
    </row>
    <row r="646" spans="1:18" ht="15" hidden="1" customHeight="1" x14ac:dyDescent="0.25">
      <c r="A646" s="530"/>
      <c r="B646" s="540"/>
      <c r="C646" s="486"/>
      <c r="D646" s="486"/>
      <c r="E646" s="39" t="s">
        <v>40</v>
      </c>
      <c r="F646" s="39" t="s">
        <v>40</v>
      </c>
      <c r="G646" s="39" t="s">
        <v>40</v>
      </c>
      <c r="H646" s="39" t="s">
        <v>40</v>
      </c>
      <c r="I646" s="39" t="s">
        <v>40</v>
      </c>
      <c r="J646" s="39" t="s">
        <v>40</v>
      </c>
      <c r="K646" s="39" t="s">
        <v>40</v>
      </c>
      <c r="L646" s="534"/>
      <c r="M646" s="72"/>
      <c r="N646" s="72"/>
      <c r="O646" s="72"/>
      <c r="P646" s="492"/>
      <c r="Q646" s="470"/>
      <c r="R646" s="470"/>
    </row>
    <row r="647" spans="1:18" hidden="1" x14ac:dyDescent="0.25">
      <c r="L647" s="535" t="s">
        <v>77</v>
      </c>
      <c r="M647" s="535"/>
      <c r="N647" s="535"/>
      <c r="O647" s="535"/>
      <c r="P647" s="536"/>
      <c r="Q647" s="38">
        <f>SUM(Q639:Q646)</f>
        <v>2</v>
      </c>
      <c r="R647" s="38">
        <f>SUM(R639:R646)</f>
        <v>3</v>
      </c>
    </row>
    <row r="648" spans="1:18" hidden="1" x14ac:dyDescent="0.25"/>
    <row r="649" spans="1:18" hidden="1" x14ac:dyDescent="0.25"/>
    <row r="650" spans="1:18" hidden="1" x14ac:dyDescent="0.25"/>
    <row r="651" spans="1:18" ht="21" hidden="1" customHeight="1" x14ac:dyDescent="0.25">
      <c r="A651" s="41" t="s">
        <v>1</v>
      </c>
      <c r="B651" s="487" t="s">
        <v>72</v>
      </c>
      <c r="C651" s="488"/>
      <c r="D651" s="489"/>
      <c r="E651" s="40">
        <v>15</v>
      </c>
      <c r="F651" s="40">
        <v>5</v>
      </c>
      <c r="G651" s="40">
        <v>15</v>
      </c>
      <c r="H651" s="40">
        <v>10</v>
      </c>
      <c r="I651" s="40">
        <v>15</v>
      </c>
      <c r="J651" s="40">
        <v>10</v>
      </c>
      <c r="K651" s="40">
        <v>30</v>
      </c>
      <c r="L651" s="40">
        <f>SUM(E651:K651)</f>
        <v>100</v>
      </c>
      <c r="M651" s="40"/>
      <c r="N651" s="40"/>
      <c r="O651" s="67"/>
      <c r="P651" s="490" t="s">
        <v>70</v>
      </c>
      <c r="Q651" s="471" t="s">
        <v>61</v>
      </c>
      <c r="R651" s="472"/>
    </row>
    <row r="652" spans="1:18" ht="43.5" hidden="1" customHeight="1" x14ac:dyDescent="0.25">
      <c r="A652" s="528"/>
      <c r="B652" s="36" t="s">
        <v>71</v>
      </c>
      <c r="C652" s="499" t="s">
        <v>2</v>
      </c>
      <c r="D652" s="499" t="s">
        <v>3</v>
      </c>
      <c r="E652" s="493" t="s">
        <v>41</v>
      </c>
      <c r="F652" s="493" t="s">
        <v>42</v>
      </c>
      <c r="G652" s="493" t="s">
        <v>43</v>
      </c>
      <c r="H652" s="493" t="s">
        <v>44</v>
      </c>
      <c r="I652" s="493" t="s">
        <v>45</v>
      </c>
      <c r="J652" s="493" t="s">
        <v>46</v>
      </c>
      <c r="K652" s="493" t="s">
        <v>47</v>
      </c>
      <c r="L652" s="493" t="s">
        <v>69</v>
      </c>
      <c r="M652" s="69"/>
      <c r="N652" s="69"/>
      <c r="O652" s="63"/>
      <c r="P652" s="491"/>
      <c r="Q652" s="466" t="s">
        <v>2</v>
      </c>
      <c r="R652" s="466" t="s">
        <v>3</v>
      </c>
    </row>
    <row r="653" spans="1:18" ht="35.25" hidden="1" customHeight="1" x14ac:dyDescent="0.25">
      <c r="A653" s="529"/>
      <c r="B653" s="37" t="s">
        <v>60</v>
      </c>
      <c r="C653" s="500"/>
      <c r="D653" s="500"/>
      <c r="E653" s="493"/>
      <c r="F653" s="493"/>
      <c r="G653" s="493"/>
      <c r="H653" s="493"/>
      <c r="I653" s="493"/>
      <c r="J653" s="493"/>
      <c r="K653" s="493"/>
      <c r="L653" s="493"/>
      <c r="M653" s="69"/>
      <c r="N653" s="69"/>
      <c r="O653" s="70"/>
      <c r="P653" s="492"/>
      <c r="Q653" s="467"/>
      <c r="R653" s="467"/>
    </row>
    <row r="654" spans="1:18" ht="18.75" hidden="1" customHeight="1" x14ac:dyDescent="0.25">
      <c r="A654" s="529"/>
      <c r="B654" s="539" t="s">
        <v>73</v>
      </c>
      <c r="C654" s="485" t="s">
        <v>40</v>
      </c>
      <c r="D654" s="485"/>
      <c r="E654" s="8">
        <f t="shared" ref="E654:K654" si="88">IF(E655="x",E651,0)</f>
        <v>0</v>
      </c>
      <c r="F654" s="8">
        <f t="shared" si="88"/>
        <v>0</v>
      </c>
      <c r="G654" s="8">
        <f t="shared" si="88"/>
        <v>0</v>
      </c>
      <c r="H654" s="8">
        <f t="shared" si="88"/>
        <v>10</v>
      </c>
      <c r="I654" s="8">
        <f t="shared" si="88"/>
        <v>15</v>
      </c>
      <c r="J654" s="8">
        <f t="shared" si="88"/>
        <v>10</v>
      </c>
      <c r="K654" s="8">
        <f t="shared" si="88"/>
        <v>0</v>
      </c>
      <c r="L654" s="533">
        <f>SUM(E654:K654)</f>
        <v>35</v>
      </c>
      <c r="M654" s="71"/>
      <c r="N654" s="71"/>
      <c r="O654" s="71"/>
      <c r="P654" s="490">
        <f>IF(AND(L654&gt;=0,L654&lt;=50),0,IF(AND(L654&gt;=51,L654&lt;=75),1,IF(AND(L654&gt;=76,L654&lt;=100),2)))</f>
        <v>0</v>
      </c>
      <c r="Q654" s="468">
        <f>IF(C654="x",P654,0)</f>
        <v>0</v>
      </c>
      <c r="R654" s="468">
        <f>IF(D654="x",P654,0)</f>
        <v>0</v>
      </c>
    </row>
    <row r="655" spans="1:18" ht="67.5" hidden="1" customHeight="1" x14ac:dyDescent="0.25">
      <c r="A655" s="529"/>
      <c r="B655" s="540"/>
      <c r="C655" s="486"/>
      <c r="D655" s="486"/>
      <c r="E655" s="39"/>
      <c r="F655" s="39"/>
      <c r="G655" s="39"/>
      <c r="H655" s="39" t="s">
        <v>40</v>
      </c>
      <c r="I655" s="39" t="s">
        <v>40</v>
      </c>
      <c r="J655" s="39" t="s">
        <v>40</v>
      </c>
      <c r="K655" s="39"/>
      <c r="L655" s="534"/>
      <c r="M655" s="72"/>
      <c r="N655" s="72"/>
      <c r="O655" s="72"/>
      <c r="P655" s="492"/>
      <c r="Q655" s="470"/>
      <c r="R655" s="470"/>
    </row>
    <row r="656" spans="1:18" ht="18.75" hidden="1" customHeight="1" x14ac:dyDescent="0.25">
      <c r="A656" s="529"/>
      <c r="B656" s="539" t="s">
        <v>74</v>
      </c>
      <c r="C656" s="485" t="s">
        <v>40</v>
      </c>
      <c r="D656" s="485" t="s">
        <v>40</v>
      </c>
      <c r="E656" s="8">
        <f t="shared" ref="E656:K656" si="89">IF(E657="x",E651,0)</f>
        <v>0</v>
      </c>
      <c r="F656" s="8">
        <f t="shared" si="89"/>
        <v>0</v>
      </c>
      <c r="G656" s="8">
        <f t="shared" si="89"/>
        <v>0</v>
      </c>
      <c r="H656" s="8">
        <f t="shared" si="89"/>
        <v>0</v>
      </c>
      <c r="I656" s="8">
        <f t="shared" si="89"/>
        <v>15</v>
      </c>
      <c r="J656" s="8">
        <f t="shared" si="89"/>
        <v>10</v>
      </c>
      <c r="K656" s="8">
        <f t="shared" si="89"/>
        <v>30</v>
      </c>
      <c r="L656" s="533">
        <f>SUM(E656:K656)</f>
        <v>55</v>
      </c>
      <c r="M656" s="71"/>
      <c r="N656" s="71"/>
      <c r="O656" s="71"/>
      <c r="P656" s="490">
        <f>IF(AND(L656&gt;=0,L656&lt;=50),0,IF(AND(L656&gt;=51,L656&lt;=75),1,IF(AND(L656&gt;=76,L656&lt;=100),2)))</f>
        <v>1</v>
      </c>
      <c r="Q656" s="468">
        <f>IF(C656="x",P656,0)</f>
        <v>1</v>
      </c>
      <c r="R656" s="468">
        <f>IF(D656="x",P656,0)</f>
        <v>1</v>
      </c>
    </row>
    <row r="657" spans="1:18" ht="15" hidden="1" customHeight="1" x14ac:dyDescent="0.25">
      <c r="A657" s="529"/>
      <c r="B657" s="540"/>
      <c r="C657" s="486"/>
      <c r="D657" s="486"/>
      <c r="E657" s="39"/>
      <c r="F657" s="39"/>
      <c r="G657" s="39"/>
      <c r="H657" s="39"/>
      <c r="I657" s="39" t="s">
        <v>40</v>
      </c>
      <c r="J657" s="39" t="s">
        <v>40</v>
      </c>
      <c r="K657" s="39" t="s">
        <v>40</v>
      </c>
      <c r="L657" s="534"/>
      <c r="M657" s="72"/>
      <c r="N657" s="72"/>
      <c r="O657" s="72"/>
      <c r="P657" s="492"/>
      <c r="Q657" s="470"/>
      <c r="R657" s="470"/>
    </row>
    <row r="658" spans="1:18" ht="18.75" hidden="1" customHeight="1" x14ac:dyDescent="0.25">
      <c r="A658" s="529"/>
      <c r="B658" s="539" t="s">
        <v>75</v>
      </c>
      <c r="C658" s="485" t="s">
        <v>40</v>
      </c>
      <c r="D658" s="485"/>
      <c r="E658" s="8">
        <f t="shared" ref="E658:K658" si="90">IF(E659="x",E651,0)</f>
        <v>15</v>
      </c>
      <c r="F658" s="8">
        <f t="shared" si="90"/>
        <v>5</v>
      </c>
      <c r="G658" s="8">
        <f t="shared" si="90"/>
        <v>15</v>
      </c>
      <c r="H658" s="8">
        <f t="shared" si="90"/>
        <v>10</v>
      </c>
      <c r="I658" s="8">
        <f t="shared" si="90"/>
        <v>15</v>
      </c>
      <c r="J658" s="8">
        <f t="shared" si="90"/>
        <v>10</v>
      </c>
      <c r="K658" s="8">
        <f t="shared" si="90"/>
        <v>0</v>
      </c>
      <c r="L658" s="533">
        <f>SUM(E658:K658)</f>
        <v>70</v>
      </c>
      <c r="M658" s="71"/>
      <c r="N658" s="71"/>
      <c r="O658" s="71"/>
      <c r="P658" s="490">
        <f>IF(AND(L658&gt;=0,L658&lt;=50),0,IF(AND(L658&gt;=51,L658&lt;=75),1,IF(AND(L658&gt;=76,L658&lt;=100),2)))</f>
        <v>1</v>
      </c>
      <c r="Q658" s="468">
        <f>IF(C658="x",P658,0)</f>
        <v>1</v>
      </c>
      <c r="R658" s="468">
        <f>IF(D658="x",P658,0)</f>
        <v>0</v>
      </c>
    </row>
    <row r="659" spans="1:18" ht="15" hidden="1" customHeight="1" x14ac:dyDescent="0.25">
      <c r="A659" s="529"/>
      <c r="B659" s="540"/>
      <c r="C659" s="486"/>
      <c r="D659" s="486"/>
      <c r="E659" s="39" t="s">
        <v>40</v>
      </c>
      <c r="F659" s="39" t="s">
        <v>40</v>
      </c>
      <c r="G659" s="39" t="s">
        <v>40</v>
      </c>
      <c r="H659" s="39" t="s">
        <v>40</v>
      </c>
      <c r="I659" s="39" t="s">
        <v>40</v>
      </c>
      <c r="J659" s="39" t="s">
        <v>40</v>
      </c>
      <c r="K659" s="39"/>
      <c r="L659" s="534"/>
      <c r="M659" s="72"/>
      <c r="N659" s="72"/>
      <c r="O659" s="72"/>
      <c r="P659" s="492"/>
      <c r="Q659" s="470"/>
      <c r="R659" s="470"/>
    </row>
    <row r="660" spans="1:18" ht="18.75" hidden="1" customHeight="1" x14ac:dyDescent="0.25">
      <c r="A660" s="529"/>
      <c r="B660" s="539" t="s">
        <v>76</v>
      </c>
      <c r="C660" s="485"/>
      <c r="D660" s="485" t="s">
        <v>40</v>
      </c>
      <c r="E660" s="8">
        <f t="shared" ref="E660:K660" si="91">IF(E661="x",E651,0)</f>
        <v>15</v>
      </c>
      <c r="F660" s="8">
        <f t="shared" si="91"/>
        <v>5</v>
      </c>
      <c r="G660" s="8">
        <f t="shared" si="91"/>
        <v>15</v>
      </c>
      <c r="H660" s="8">
        <f t="shared" si="91"/>
        <v>10</v>
      </c>
      <c r="I660" s="8">
        <f t="shared" si="91"/>
        <v>15</v>
      </c>
      <c r="J660" s="8">
        <f t="shared" si="91"/>
        <v>10</v>
      </c>
      <c r="K660" s="8">
        <f t="shared" si="91"/>
        <v>30</v>
      </c>
      <c r="L660" s="533">
        <f>SUM(E660:K660)</f>
        <v>100</v>
      </c>
      <c r="M660" s="71"/>
      <c r="N660" s="71"/>
      <c r="O660" s="71"/>
      <c r="P660" s="490">
        <f>IF(AND(L660&gt;=0,L660&lt;=50),0,IF(AND(L660&gt;=51,L660&lt;=75),1,IF(AND(L660&gt;=76,L660&lt;=100),2)))</f>
        <v>2</v>
      </c>
      <c r="Q660" s="468">
        <f>IF(C660="x",P660,0)</f>
        <v>0</v>
      </c>
      <c r="R660" s="468">
        <f>IF(D660="x",P660,0)</f>
        <v>2</v>
      </c>
    </row>
    <row r="661" spans="1:18" ht="15" hidden="1" customHeight="1" x14ac:dyDescent="0.25">
      <c r="A661" s="530"/>
      <c r="B661" s="540"/>
      <c r="C661" s="486"/>
      <c r="D661" s="486"/>
      <c r="E661" s="39" t="s">
        <v>40</v>
      </c>
      <c r="F661" s="39" t="s">
        <v>40</v>
      </c>
      <c r="G661" s="39" t="s">
        <v>40</v>
      </c>
      <c r="H661" s="39" t="s">
        <v>40</v>
      </c>
      <c r="I661" s="39" t="s">
        <v>40</v>
      </c>
      <c r="J661" s="39" t="s">
        <v>40</v>
      </c>
      <c r="K661" s="39" t="s">
        <v>40</v>
      </c>
      <c r="L661" s="534"/>
      <c r="M661" s="72"/>
      <c r="N661" s="72"/>
      <c r="O661" s="72"/>
      <c r="P661" s="492"/>
      <c r="Q661" s="470"/>
      <c r="R661" s="470"/>
    </row>
    <row r="662" spans="1:18" hidden="1" x14ac:dyDescent="0.25">
      <c r="L662" s="535" t="s">
        <v>77</v>
      </c>
      <c r="M662" s="535"/>
      <c r="N662" s="535"/>
      <c r="O662" s="535"/>
      <c r="P662" s="536"/>
      <c r="Q662" s="38">
        <f>SUM(Q654:Q661)</f>
        <v>2</v>
      </c>
      <c r="R662" s="38">
        <f>SUM(R654:R661)</f>
        <v>3</v>
      </c>
    </row>
    <row r="663" spans="1:18" hidden="1" x14ac:dyDescent="0.25"/>
    <row r="664" spans="1:18" hidden="1" x14ac:dyDescent="0.25"/>
    <row r="665" spans="1:18" hidden="1" x14ac:dyDescent="0.25"/>
    <row r="666" spans="1:18" ht="21" hidden="1" customHeight="1" x14ac:dyDescent="0.25">
      <c r="A666" s="41" t="s">
        <v>1</v>
      </c>
      <c r="B666" s="487" t="s">
        <v>72</v>
      </c>
      <c r="C666" s="488"/>
      <c r="D666" s="489"/>
      <c r="E666" s="40">
        <v>15</v>
      </c>
      <c r="F666" s="40">
        <v>5</v>
      </c>
      <c r="G666" s="40">
        <v>15</v>
      </c>
      <c r="H666" s="40">
        <v>10</v>
      </c>
      <c r="I666" s="40">
        <v>15</v>
      </c>
      <c r="J666" s="40">
        <v>10</v>
      </c>
      <c r="K666" s="40">
        <v>30</v>
      </c>
      <c r="L666" s="40">
        <f>SUM(E666:K666)</f>
        <v>100</v>
      </c>
      <c r="M666" s="40"/>
      <c r="N666" s="40"/>
      <c r="O666" s="67"/>
      <c r="P666" s="490" t="s">
        <v>70</v>
      </c>
      <c r="Q666" s="471" t="s">
        <v>61</v>
      </c>
      <c r="R666" s="472"/>
    </row>
    <row r="667" spans="1:18" ht="43.5" hidden="1" customHeight="1" x14ac:dyDescent="0.25">
      <c r="A667" s="528"/>
      <c r="B667" s="36" t="s">
        <v>71</v>
      </c>
      <c r="C667" s="499" t="s">
        <v>2</v>
      </c>
      <c r="D667" s="499" t="s">
        <v>3</v>
      </c>
      <c r="E667" s="493" t="s">
        <v>41</v>
      </c>
      <c r="F667" s="493" t="s">
        <v>42</v>
      </c>
      <c r="G667" s="493" t="s">
        <v>43</v>
      </c>
      <c r="H667" s="493" t="s">
        <v>44</v>
      </c>
      <c r="I667" s="493" t="s">
        <v>45</v>
      </c>
      <c r="J667" s="493" t="s">
        <v>46</v>
      </c>
      <c r="K667" s="493" t="s">
        <v>47</v>
      </c>
      <c r="L667" s="493" t="s">
        <v>69</v>
      </c>
      <c r="M667" s="69"/>
      <c r="N667" s="69"/>
      <c r="O667" s="63"/>
      <c r="P667" s="491"/>
      <c r="Q667" s="466" t="s">
        <v>2</v>
      </c>
      <c r="R667" s="466" t="s">
        <v>3</v>
      </c>
    </row>
    <row r="668" spans="1:18" ht="35.25" hidden="1" customHeight="1" x14ac:dyDescent="0.25">
      <c r="A668" s="529"/>
      <c r="B668" s="37" t="s">
        <v>60</v>
      </c>
      <c r="C668" s="500"/>
      <c r="D668" s="500"/>
      <c r="E668" s="493"/>
      <c r="F668" s="493"/>
      <c r="G668" s="493"/>
      <c r="H668" s="493"/>
      <c r="I668" s="493"/>
      <c r="J668" s="493"/>
      <c r="K668" s="493"/>
      <c r="L668" s="493"/>
      <c r="M668" s="69"/>
      <c r="N668" s="69"/>
      <c r="O668" s="70"/>
      <c r="P668" s="492"/>
      <c r="Q668" s="467"/>
      <c r="R668" s="467"/>
    </row>
    <row r="669" spans="1:18" ht="18.75" hidden="1" customHeight="1" x14ac:dyDescent="0.25">
      <c r="A669" s="529"/>
      <c r="B669" s="539" t="s">
        <v>73</v>
      </c>
      <c r="C669" s="485" t="s">
        <v>40</v>
      </c>
      <c r="D669" s="485"/>
      <c r="E669" s="8">
        <f t="shared" ref="E669:K669" si="92">IF(E670="x",E666,0)</f>
        <v>0</v>
      </c>
      <c r="F669" s="8">
        <f t="shared" si="92"/>
        <v>0</v>
      </c>
      <c r="G669" s="8">
        <f t="shared" si="92"/>
        <v>0</v>
      </c>
      <c r="H669" s="8">
        <f t="shared" si="92"/>
        <v>10</v>
      </c>
      <c r="I669" s="8">
        <f t="shared" si="92"/>
        <v>15</v>
      </c>
      <c r="J669" s="8">
        <f t="shared" si="92"/>
        <v>10</v>
      </c>
      <c r="K669" s="8">
        <f t="shared" si="92"/>
        <v>0</v>
      </c>
      <c r="L669" s="533">
        <f>SUM(E669:K669)</f>
        <v>35</v>
      </c>
      <c r="M669" s="71"/>
      <c r="N669" s="71"/>
      <c r="O669" s="71"/>
      <c r="P669" s="490">
        <f>IF(AND(L669&gt;=0,L669&lt;=50),0,IF(AND(L669&gt;=51,L669&lt;=75),1,IF(AND(L669&gt;=76,L669&lt;=100),2)))</f>
        <v>0</v>
      </c>
      <c r="Q669" s="468">
        <f>IF(C669="x",P669,0)</f>
        <v>0</v>
      </c>
      <c r="R669" s="468">
        <f>IF(D669="x",P669,0)</f>
        <v>0</v>
      </c>
    </row>
    <row r="670" spans="1:18" ht="67.5" hidden="1" customHeight="1" x14ac:dyDescent="0.25">
      <c r="A670" s="529"/>
      <c r="B670" s="540"/>
      <c r="C670" s="486"/>
      <c r="D670" s="486"/>
      <c r="E670" s="39"/>
      <c r="F670" s="39"/>
      <c r="G670" s="39"/>
      <c r="H670" s="39" t="s">
        <v>40</v>
      </c>
      <c r="I670" s="39" t="s">
        <v>40</v>
      </c>
      <c r="J670" s="39" t="s">
        <v>40</v>
      </c>
      <c r="K670" s="39"/>
      <c r="L670" s="534"/>
      <c r="M670" s="72"/>
      <c r="N670" s="72"/>
      <c r="O670" s="72"/>
      <c r="P670" s="492"/>
      <c r="Q670" s="470"/>
      <c r="R670" s="470"/>
    </row>
    <row r="671" spans="1:18" ht="18.75" hidden="1" customHeight="1" x14ac:dyDescent="0.25">
      <c r="A671" s="529"/>
      <c r="B671" s="539" t="s">
        <v>74</v>
      </c>
      <c r="C671" s="485" t="s">
        <v>40</v>
      </c>
      <c r="D671" s="485" t="s">
        <v>40</v>
      </c>
      <c r="E671" s="8">
        <f t="shared" ref="E671:K671" si="93">IF(E672="x",E666,0)</f>
        <v>0</v>
      </c>
      <c r="F671" s="8">
        <f t="shared" si="93"/>
        <v>0</v>
      </c>
      <c r="G671" s="8">
        <f t="shared" si="93"/>
        <v>0</v>
      </c>
      <c r="H671" s="8">
        <f t="shared" si="93"/>
        <v>0</v>
      </c>
      <c r="I671" s="8">
        <f t="shared" si="93"/>
        <v>15</v>
      </c>
      <c r="J671" s="8">
        <f t="shared" si="93"/>
        <v>10</v>
      </c>
      <c r="K671" s="8">
        <f t="shared" si="93"/>
        <v>30</v>
      </c>
      <c r="L671" s="533">
        <f>SUM(E671:K671)</f>
        <v>55</v>
      </c>
      <c r="M671" s="71"/>
      <c r="N671" s="71"/>
      <c r="O671" s="71"/>
      <c r="P671" s="490">
        <f>IF(AND(L671&gt;=0,L671&lt;=50),0,IF(AND(L671&gt;=51,L671&lt;=75),1,IF(AND(L671&gt;=76,L671&lt;=100),2)))</f>
        <v>1</v>
      </c>
      <c r="Q671" s="468">
        <f>IF(C671="x",P671,0)</f>
        <v>1</v>
      </c>
      <c r="R671" s="468">
        <f>IF(D671="x",P671,0)</f>
        <v>1</v>
      </c>
    </row>
    <row r="672" spans="1:18" ht="15" hidden="1" customHeight="1" x14ac:dyDescent="0.25">
      <c r="A672" s="529"/>
      <c r="B672" s="540"/>
      <c r="C672" s="486"/>
      <c r="D672" s="486"/>
      <c r="E672" s="39"/>
      <c r="F672" s="39"/>
      <c r="G672" s="39"/>
      <c r="H672" s="39"/>
      <c r="I672" s="39" t="s">
        <v>40</v>
      </c>
      <c r="J672" s="39" t="s">
        <v>40</v>
      </c>
      <c r="K672" s="39" t="s">
        <v>40</v>
      </c>
      <c r="L672" s="534"/>
      <c r="M672" s="72"/>
      <c r="N672" s="72"/>
      <c r="O672" s="72"/>
      <c r="P672" s="492"/>
      <c r="Q672" s="470"/>
      <c r="R672" s="470"/>
    </row>
    <row r="673" spans="1:18" ht="18.75" hidden="1" customHeight="1" x14ac:dyDescent="0.25">
      <c r="A673" s="529"/>
      <c r="B673" s="539" t="s">
        <v>75</v>
      </c>
      <c r="C673" s="485" t="s">
        <v>40</v>
      </c>
      <c r="D673" s="485"/>
      <c r="E673" s="8">
        <f t="shared" ref="E673:K673" si="94">IF(E674="x",E666,0)</f>
        <v>15</v>
      </c>
      <c r="F673" s="8">
        <f t="shared" si="94"/>
        <v>5</v>
      </c>
      <c r="G673" s="8">
        <f t="shared" si="94"/>
        <v>15</v>
      </c>
      <c r="H673" s="8">
        <f t="shared" si="94"/>
        <v>10</v>
      </c>
      <c r="I673" s="8">
        <f t="shared" si="94"/>
        <v>15</v>
      </c>
      <c r="J673" s="8">
        <f t="shared" si="94"/>
        <v>10</v>
      </c>
      <c r="K673" s="8">
        <f t="shared" si="94"/>
        <v>0</v>
      </c>
      <c r="L673" s="533">
        <f>SUM(E673:K673)</f>
        <v>70</v>
      </c>
      <c r="M673" s="71"/>
      <c r="N673" s="71"/>
      <c r="O673" s="71"/>
      <c r="P673" s="490">
        <f>IF(AND(L673&gt;=0,L673&lt;=50),0,IF(AND(L673&gt;=51,L673&lt;=75),1,IF(AND(L673&gt;=76,L673&lt;=100),2)))</f>
        <v>1</v>
      </c>
      <c r="Q673" s="468">
        <f>IF(C673="x",P673,0)</f>
        <v>1</v>
      </c>
      <c r="R673" s="468">
        <f>IF(D673="x",P673,0)</f>
        <v>0</v>
      </c>
    </row>
    <row r="674" spans="1:18" ht="15" hidden="1" customHeight="1" x14ac:dyDescent="0.25">
      <c r="A674" s="529"/>
      <c r="B674" s="540"/>
      <c r="C674" s="486"/>
      <c r="D674" s="486"/>
      <c r="E674" s="39" t="s">
        <v>40</v>
      </c>
      <c r="F674" s="39" t="s">
        <v>40</v>
      </c>
      <c r="G674" s="39" t="s">
        <v>40</v>
      </c>
      <c r="H674" s="39" t="s">
        <v>40</v>
      </c>
      <c r="I674" s="39" t="s">
        <v>40</v>
      </c>
      <c r="J674" s="39" t="s">
        <v>40</v>
      </c>
      <c r="K674" s="39"/>
      <c r="L674" s="534"/>
      <c r="M674" s="72"/>
      <c r="N674" s="72"/>
      <c r="O674" s="72"/>
      <c r="P674" s="492"/>
      <c r="Q674" s="470"/>
      <c r="R674" s="470"/>
    </row>
    <row r="675" spans="1:18" ht="18.75" hidden="1" customHeight="1" x14ac:dyDescent="0.25">
      <c r="A675" s="529"/>
      <c r="B675" s="539" t="s">
        <v>76</v>
      </c>
      <c r="C675" s="485"/>
      <c r="D675" s="485" t="s">
        <v>40</v>
      </c>
      <c r="E675" s="8">
        <f t="shared" ref="E675:K675" si="95">IF(E676="x",E666,0)</f>
        <v>15</v>
      </c>
      <c r="F675" s="8">
        <f t="shared" si="95"/>
        <v>5</v>
      </c>
      <c r="G675" s="8">
        <f t="shared" si="95"/>
        <v>15</v>
      </c>
      <c r="H675" s="8">
        <f t="shared" si="95"/>
        <v>10</v>
      </c>
      <c r="I675" s="8">
        <f t="shared" si="95"/>
        <v>15</v>
      </c>
      <c r="J675" s="8">
        <f t="shared" si="95"/>
        <v>10</v>
      </c>
      <c r="K675" s="8">
        <f t="shared" si="95"/>
        <v>30</v>
      </c>
      <c r="L675" s="533">
        <f>SUM(E675:K675)</f>
        <v>100</v>
      </c>
      <c r="M675" s="71"/>
      <c r="N675" s="71"/>
      <c r="O675" s="71"/>
      <c r="P675" s="490">
        <f>IF(AND(L675&gt;=0,L675&lt;=50),0,IF(AND(L675&gt;=51,L675&lt;=75),1,IF(AND(L675&gt;=76,L675&lt;=100),2)))</f>
        <v>2</v>
      </c>
      <c r="Q675" s="468">
        <f>IF(C675="x",P675,0)</f>
        <v>0</v>
      </c>
      <c r="R675" s="468">
        <f>IF(D675="x",P675,0)</f>
        <v>2</v>
      </c>
    </row>
    <row r="676" spans="1:18" ht="15" hidden="1" customHeight="1" x14ac:dyDescent="0.25">
      <c r="A676" s="530"/>
      <c r="B676" s="540"/>
      <c r="C676" s="486"/>
      <c r="D676" s="486"/>
      <c r="E676" s="39" t="s">
        <v>40</v>
      </c>
      <c r="F676" s="39" t="s">
        <v>40</v>
      </c>
      <c r="G676" s="39" t="s">
        <v>40</v>
      </c>
      <c r="H676" s="39" t="s">
        <v>40</v>
      </c>
      <c r="I676" s="39" t="s">
        <v>40</v>
      </c>
      <c r="J676" s="39" t="s">
        <v>40</v>
      </c>
      <c r="K676" s="39" t="s">
        <v>40</v>
      </c>
      <c r="L676" s="534"/>
      <c r="M676" s="72"/>
      <c r="N676" s="72"/>
      <c r="O676" s="72"/>
      <c r="P676" s="492"/>
      <c r="Q676" s="470"/>
      <c r="R676" s="470"/>
    </row>
    <row r="677" spans="1:18" hidden="1" x14ac:dyDescent="0.25">
      <c r="L677" s="535" t="s">
        <v>77</v>
      </c>
      <c r="M677" s="535"/>
      <c r="N677" s="535"/>
      <c r="O677" s="535"/>
      <c r="P677" s="536"/>
      <c r="Q677" s="38">
        <f>SUM(Q669:Q676)</f>
        <v>2</v>
      </c>
      <c r="R677" s="38">
        <f>SUM(R669:R676)</f>
        <v>3</v>
      </c>
    </row>
    <row r="678" spans="1:18" hidden="1" x14ac:dyDescent="0.25"/>
    <row r="679" spans="1:18" hidden="1" x14ac:dyDescent="0.25"/>
    <row r="680" spans="1:18" hidden="1" x14ac:dyDescent="0.25"/>
    <row r="681" spans="1:18" ht="21" hidden="1" customHeight="1" x14ac:dyDescent="0.25">
      <c r="A681" s="41" t="s">
        <v>1</v>
      </c>
      <c r="B681" s="487" t="s">
        <v>72</v>
      </c>
      <c r="C681" s="488"/>
      <c r="D681" s="489"/>
      <c r="E681" s="40">
        <v>15</v>
      </c>
      <c r="F681" s="40">
        <v>5</v>
      </c>
      <c r="G681" s="40">
        <v>15</v>
      </c>
      <c r="H681" s="40">
        <v>10</v>
      </c>
      <c r="I681" s="40">
        <v>15</v>
      </c>
      <c r="J681" s="40">
        <v>10</v>
      </c>
      <c r="K681" s="40">
        <v>30</v>
      </c>
      <c r="L681" s="40">
        <f>SUM(E681:K681)</f>
        <v>100</v>
      </c>
      <c r="M681" s="40"/>
      <c r="N681" s="40"/>
      <c r="O681" s="67"/>
      <c r="P681" s="490" t="s">
        <v>70</v>
      </c>
      <c r="Q681" s="471" t="s">
        <v>61</v>
      </c>
      <c r="R681" s="472"/>
    </row>
    <row r="682" spans="1:18" ht="43.5" hidden="1" customHeight="1" x14ac:dyDescent="0.25">
      <c r="A682" s="528"/>
      <c r="B682" s="36" t="s">
        <v>71</v>
      </c>
      <c r="C682" s="499" t="s">
        <v>2</v>
      </c>
      <c r="D682" s="499" t="s">
        <v>3</v>
      </c>
      <c r="E682" s="493" t="s">
        <v>41</v>
      </c>
      <c r="F682" s="493" t="s">
        <v>42</v>
      </c>
      <c r="G682" s="493" t="s">
        <v>43</v>
      </c>
      <c r="H682" s="493" t="s">
        <v>44</v>
      </c>
      <c r="I682" s="493" t="s">
        <v>45</v>
      </c>
      <c r="J682" s="493" t="s">
        <v>46</v>
      </c>
      <c r="K682" s="493" t="s">
        <v>47</v>
      </c>
      <c r="L682" s="493" t="s">
        <v>69</v>
      </c>
      <c r="M682" s="69"/>
      <c r="N682" s="69"/>
      <c r="O682" s="63"/>
      <c r="P682" s="491"/>
      <c r="Q682" s="466" t="s">
        <v>2</v>
      </c>
      <c r="R682" s="466" t="s">
        <v>3</v>
      </c>
    </row>
    <row r="683" spans="1:18" ht="35.25" hidden="1" customHeight="1" x14ac:dyDescent="0.25">
      <c r="A683" s="529"/>
      <c r="B683" s="37" t="s">
        <v>60</v>
      </c>
      <c r="C683" s="500"/>
      <c r="D683" s="500"/>
      <c r="E683" s="493"/>
      <c r="F683" s="493"/>
      <c r="G683" s="493"/>
      <c r="H683" s="493"/>
      <c r="I683" s="493"/>
      <c r="J683" s="493"/>
      <c r="K683" s="493"/>
      <c r="L683" s="493"/>
      <c r="M683" s="69"/>
      <c r="N683" s="69"/>
      <c r="O683" s="70"/>
      <c r="P683" s="492"/>
      <c r="Q683" s="467"/>
      <c r="R683" s="467"/>
    </row>
    <row r="684" spans="1:18" ht="18.75" hidden="1" customHeight="1" x14ac:dyDescent="0.25">
      <c r="A684" s="529"/>
      <c r="B684" s="539" t="s">
        <v>73</v>
      </c>
      <c r="C684" s="485" t="s">
        <v>40</v>
      </c>
      <c r="D684" s="485"/>
      <c r="E684" s="8">
        <f t="shared" ref="E684:K684" si="96">IF(E685="x",E681,0)</f>
        <v>0</v>
      </c>
      <c r="F684" s="8">
        <f t="shared" si="96"/>
        <v>0</v>
      </c>
      <c r="G684" s="8">
        <f t="shared" si="96"/>
        <v>0</v>
      </c>
      <c r="H684" s="8">
        <f t="shared" si="96"/>
        <v>10</v>
      </c>
      <c r="I684" s="8">
        <f t="shared" si="96"/>
        <v>15</v>
      </c>
      <c r="J684" s="8">
        <f t="shared" si="96"/>
        <v>10</v>
      </c>
      <c r="K684" s="8">
        <f t="shared" si="96"/>
        <v>0</v>
      </c>
      <c r="L684" s="533">
        <f>SUM(E684:K684)</f>
        <v>35</v>
      </c>
      <c r="M684" s="71"/>
      <c r="N684" s="71"/>
      <c r="O684" s="71"/>
      <c r="P684" s="490">
        <f>IF(AND(L684&gt;=0,L684&lt;=50),0,IF(AND(L684&gt;=51,L684&lt;=75),1,IF(AND(L684&gt;=76,L684&lt;=100),2)))</f>
        <v>0</v>
      </c>
      <c r="Q684" s="468">
        <f>IF(C684="x",P684,0)</f>
        <v>0</v>
      </c>
      <c r="R684" s="468">
        <f>IF(D684="x",P684,0)</f>
        <v>0</v>
      </c>
    </row>
    <row r="685" spans="1:18" ht="67.5" hidden="1" customHeight="1" x14ac:dyDescent="0.25">
      <c r="A685" s="529"/>
      <c r="B685" s="540"/>
      <c r="C685" s="486"/>
      <c r="D685" s="486"/>
      <c r="E685" s="39"/>
      <c r="F685" s="39"/>
      <c r="G685" s="39"/>
      <c r="H685" s="39" t="s">
        <v>40</v>
      </c>
      <c r="I685" s="39" t="s">
        <v>40</v>
      </c>
      <c r="J685" s="39" t="s">
        <v>40</v>
      </c>
      <c r="K685" s="39"/>
      <c r="L685" s="534"/>
      <c r="M685" s="72"/>
      <c r="N685" s="72"/>
      <c r="O685" s="72"/>
      <c r="P685" s="492"/>
      <c r="Q685" s="470"/>
      <c r="R685" s="470"/>
    </row>
    <row r="686" spans="1:18" ht="18.75" hidden="1" customHeight="1" x14ac:dyDescent="0.25">
      <c r="A686" s="529"/>
      <c r="B686" s="539" t="s">
        <v>74</v>
      </c>
      <c r="C686" s="485" t="s">
        <v>40</v>
      </c>
      <c r="D686" s="485" t="s">
        <v>40</v>
      </c>
      <c r="E686" s="8">
        <f t="shared" ref="E686:K686" si="97">IF(E687="x",E681,0)</f>
        <v>0</v>
      </c>
      <c r="F686" s="8">
        <f t="shared" si="97"/>
        <v>0</v>
      </c>
      <c r="G686" s="8">
        <f t="shared" si="97"/>
        <v>0</v>
      </c>
      <c r="H686" s="8">
        <f t="shared" si="97"/>
        <v>0</v>
      </c>
      <c r="I686" s="8">
        <f t="shared" si="97"/>
        <v>15</v>
      </c>
      <c r="J686" s="8">
        <f t="shared" si="97"/>
        <v>10</v>
      </c>
      <c r="K686" s="8">
        <f t="shared" si="97"/>
        <v>30</v>
      </c>
      <c r="L686" s="533">
        <f>SUM(E686:K686)</f>
        <v>55</v>
      </c>
      <c r="M686" s="71"/>
      <c r="N686" s="71"/>
      <c r="O686" s="71"/>
      <c r="P686" s="490">
        <f>IF(AND(L686&gt;=0,L686&lt;=50),0,IF(AND(L686&gt;=51,L686&lt;=75),1,IF(AND(L686&gt;=76,L686&lt;=100),2)))</f>
        <v>1</v>
      </c>
      <c r="Q686" s="468">
        <f>IF(C686="x",P686,0)</f>
        <v>1</v>
      </c>
      <c r="R686" s="468">
        <f>IF(D686="x",P686,0)</f>
        <v>1</v>
      </c>
    </row>
    <row r="687" spans="1:18" ht="15" hidden="1" customHeight="1" x14ac:dyDescent="0.25">
      <c r="A687" s="529"/>
      <c r="B687" s="540"/>
      <c r="C687" s="486"/>
      <c r="D687" s="486"/>
      <c r="E687" s="39"/>
      <c r="F687" s="39"/>
      <c r="G687" s="39"/>
      <c r="H687" s="39"/>
      <c r="I687" s="39" t="s">
        <v>40</v>
      </c>
      <c r="J687" s="39" t="s">
        <v>40</v>
      </c>
      <c r="K687" s="39" t="s">
        <v>40</v>
      </c>
      <c r="L687" s="534"/>
      <c r="M687" s="72"/>
      <c r="N687" s="72"/>
      <c r="O687" s="72"/>
      <c r="P687" s="492"/>
      <c r="Q687" s="470"/>
      <c r="R687" s="470"/>
    </row>
    <row r="688" spans="1:18" ht="18.75" hidden="1" customHeight="1" x14ac:dyDescent="0.25">
      <c r="A688" s="529"/>
      <c r="B688" s="539" t="s">
        <v>75</v>
      </c>
      <c r="C688" s="485" t="s">
        <v>40</v>
      </c>
      <c r="D688" s="485"/>
      <c r="E688" s="8">
        <f t="shared" ref="E688:K688" si="98">IF(E689="x",E681,0)</f>
        <v>15</v>
      </c>
      <c r="F688" s="8">
        <f t="shared" si="98"/>
        <v>5</v>
      </c>
      <c r="G688" s="8">
        <f t="shared" si="98"/>
        <v>15</v>
      </c>
      <c r="H688" s="8">
        <f t="shared" si="98"/>
        <v>10</v>
      </c>
      <c r="I688" s="8">
        <f t="shared" si="98"/>
        <v>15</v>
      </c>
      <c r="J688" s="8">
        <f t="shared" si="98"/>
        <v>10</v>
      </c>
      <c r="K688" s="8">
        <f t="shared" si="98"/>
        <v>0</v>
      </c>
      <c r="L688" s="533">
        <f>SUM(E688:K688)</f>
        <v>70</v>
      </c>
      <c r="M688" s="71"/>
      <c r="N688" s="71"/>
      <c r="O688" s="71"/>
      <c r="P688" s="490">
        <f>IF(AND(L688&gt;=0,L688&lt;=50),0,IF(AND(L688&gt;=51,L688&lt;=75),1,IF(AND(L688&gt;=76,L688&lt;=100),2)))</f>
        <v>1</v>
      </c>
      <c r="Q688" s="468">
        <f>IF(C688="x",P688,0)</f>
        <v>1</v>
      </c>
      <c r="R688" s="468">
        <f>IF(D688="x",P688,0)</f>
        <v>0</v>
      </c>
    </row>
    <row r="689" spans="1:18" ht="15" hidden="1" customHeight="1" x14ac:dyDescent="0.25">
      <c r="A689" s="529"/>
      <c r="B689" s="540"/>
      <c r="C689" s="486"/>
      <c r="D689" s="486"/>
      <c r="E689" s="39" t="s">
        <v>40</v>
      </c>
      <c r="F689" s="39" t="s">
        <v>40</v>
      </c>
      <c r="G689" s="39" t="s">
        <v>40</v>
      </c>
      <c r="H689" s="39" t="s">
        <v>40</v>
      </c>
      <c r="I689" s="39" t="s">
        <v>40</v>
      </c>
      <c r="J689" s="39" t="s">
        <v>40</v>
      </c>
      <c r="K689" s="39"/>
      <c r="L689" s="534"/>
      <c r="M689" s="72"/>
      <c r="N689" s="72"/>
      <c r="O689" s="72"/>
      <c r="P689" s="492"/>
      <c r="Q689" s="470"/>
      <c r="R689" s="470"/>
    </row>
    <row r="690" spans="1:18" ht="18.75" hidden="1" customHeight="1" x14ac:dyDescent="0.25">
      <c r="A690" s="529"/>
      <c r="B690" s="539" t="s">
        <v>76</v>
      </c>
      <c r="C690" s="485"/>
      <c r="D690" s="485" t="s">
        <v>40</v>
      </c>
      <c r="E690" s="8">
        <f t="shared" ref="E690:K690" si="99">IF(E691="x",E681,0)</f>
        <v>15</v>
      </c>
      <c r="F690" s="8">
        <f t="shared" si="99"/>
        <v>5</v>
      </c>
      <c r="G690" s="8">
        <f t="shared" si="99"/>
        <v>15</v>
      </c>
      <c r="H690" s="8">
        <f t="shared" si="99"/>
        <v>10</v>
      </c>
      <c r="I690" s="8">
        <f t="shared" si="99"/>
        <v>15</v>
      </c>
      <c r="J690" s="8">
        <f t="shared" si="99"/>
        <v>10</v>
      </c>
      <c r="K690" s="8">
        <f t="shared" si="99"/>
        <v>30</v>
      </c>
      <c r="L690" s="533">
        <f>SUM(E690:K690)</f>
        <v>100</v>
      </c>
      <c r="M690" s="71"/>
      <c r="N690" s="71"/>
      <c r="O690" s="71"/>
      <c r="P690" s="490">
        <f>IF(AND(L690&gt;=0,L690&lt;=50),0,IF(AND(L690&gt;=51,L690&lt;=75),1,IF(AND(L690&gt;=76,L690&lt;=100),2)))</f>
        <v>2</v>
      </c>
      <c r="Q690" s="468">
        <f>IF(C690="x",P690,0)</f>
        <v>0</v>
      </c>
      <c r="R690" s="468">
        <f>IF(D690="x",P690,0)</f>
        <v>2</v>
      </c>
    </row>
    <row r="691" spans="1:18" ht="15" hidden="1" customHeight="1" x14ac:dyDescent="0.25">
      <c r="A691" s="530"/>
      <c r="B691" s="540"/>
      <c r="C691" s="486"/>
      <c r="D691" s="486"/>
      <c r="E691" s="39" t="s">
        <v>40</v>
      </c>
      <c r="F691" s="39" t="s">
        <v>40</v>
      </c>
      <c r="G691" s="39" t="s">
        <v>40</v>
      </c>
      <c r="H691" s="39" t="s">
        <v>40</v>
      </c>
      <c r="I691" s="39" t="s">
        <v>40</v>
      </c>
      <c r="J691" s="39" t="s">
        <v>40</v>
      </c>
      <c r="K691" s="39" t="s">
        <v>40</v>
      </c>
      <c r="L691" s="534"/>
      <c r="M691" s="72"/>
      <c r="N691" s="72"/>
      <c r="O691" s="72"/>
      <c r="P691" s="492"/>
      <c r="Q691" s="470"/>
      <c r="R691" s="470"/>
    </row>
    <row r="692" spans="1:18" hidden="1" x14ac:dyDescent="0.25">
      <c r="L692" s="535" t="s">
        <v>77</v>
      </c>
      <c r="M692" s="535"/>
      <c r="N692" s="535"/>
      <c r="O692" s="535"/>
      <c r="P692" s="536"/>
      <c r="Q692" s="38">
        <f>SUM(Q684:Q691)</f>
        <v>2</v>
      </c>
      <c r="R692" s="38">
        <f>SUM(R684:R691)</f>
        <v>3</v>
      </c>
    </row>
    <row r="693" spans="1:18" hidden="1" x14ac:dyDescent="0.25"/>
    <row r="694" spans="1:18" hidden="1" x14ac:dyDescent="0.25"/>
    <row r="695" spans="1:18" hidden="1" x14ac:dyDescent="0.25"/>
    <row r="696" spans="1:18" ht="21" hidden="1" customHeight="1" x14ac:dyDescent="0.25">
      <c r="A696" s="41" t="s">
        <v>1</v>
      </c>
      <c r="B696" s="487" t="s">
        <v>72</v>
      </c>
      <c r="C696" s="488"/>
      <c r="D696" s="489"/>
      <c r="E696" s="40">
        <v>15</v>
      </c>
      <c r="F696" s="40">
        <v>5</v>
      </c>
      <c r="G696" s="40">
        <v>15</v>
      </c>
      <c r="H696" s="40">
        <v>10</v>
      </c>
      <c r="I696" s="40">
        <v>15</v>
      </c>
      <c r="J696" s="40">
        <v>10</v>
      </c>
      <c r="K696" s="40">
        <v>30</v>
      </c>
      <c r="L696" s="40">
        <f>SUM(E696:K696)</f>
        <v>100</v>
      </c>
      <c r="M696" s="40"/>
      <c r="N696" s="40"/>
      <c r="O696" s="67"/>
      <c r="P696" s="490" t="s">
        <v>70</v>
      </c>
      <c r="Q696" s="471" t="s">
        <v>61</v>
      </c>
      <c r="R696" s="472"/>
    </row>
    <row r="697" spans="1:18" ht="43.5" hidden="1" customHeight="1" x14ac:dyDescent="0.25">
      <c r="A697" s="528"/>
      <c r="B697" s="36" t="s">
        <v>71</v>
      </c>
      <c r="C697" s="499" t="s">
        <v>2</v>
      </c>
      <c r="D697" s="499" t="s">
        <v>3</v>
      </c>
      <c r="E697" s="493" t="s">
        <v>41</v>
      </c>
      <c r="F697" s="493" t="s">
        <v>42</v>
      </c>
      <c r="G697" s="493" t="s">
        <v>43</v>
      </c>
      <c r="H697" s="493" t="s">
        <v>44</v>
      </c>
      <c r="I697" s="493" t="s">
        <v>45</v>
      </c>
      <c r="J697" s="493" t="s">
        <v>46</v>
      </c>
      <c r="K697" s="493" t="s">
        <v>47</v>
      </c>
      <c r="L697" s="493" t="s">
        <v>69</v>
      </c>
      <c r="M697" s="69"/>
      <c r="N697" s="69"/>
      <c r="O697" s="63"/>
      <c r="P697" s="491"/>
      <c r="Q697" s="466" t="s">
        <v>2</v>
      </c>
      <c r="R697" s="466" t="s">
        <v>3</v>
      </c>
    </row>
    <row r="698" spans="1:18" ht="35.25" hidden="1" customHeight="1" x14ac:dyDescent="0.25">
      <c r="A698" s="529"/>
      <c r="B698" s="37" t="s">
        <v>60</v>
      </c>
      <c r="C698" s="500"/>
      <c r="D698" s="500"/>
      <c r="E698" s="493"/>
      <c r="F698" s="493"/>
      <c r="G698" s="493"/>
      <c r="H698" s="493"/>
      <c r="I698" s="493"/>
      <c r="J698" s="493"/>
      <c r="K698" s="493"/>
      <c r="L698" s="493"/>
      <c r="M698" s="69"/>
      <c r="N698" s="69"/>
      <c r="O698" s="70"/>
      <c r="P698" s="492"/>
      <c r="Q698" s="467"/>
      <c r="R698" s="467"/>
    </row>
    <row r="699" spans="1:18" ht="18.75" hidden="1" customHeight="1" x14ac:dyDescent="0.25">
      <c r="A699" s="529"/>
      <c r="B699" s="539" t="s">
        <v>73</v>
      </c>
      <c r="C699" s="485" t="s">
        <v>40</v>
      </c>
      <c r="D699" s="485"/>
      <c r="E699" s="8">
        <f t="shared" ref="E699:K699" si="100">IF(E700="x",E696,0)</f>
        <v>0</v>
      </c>
      <c r="F699" s="8">
        <f t="shared" si="100"/>
        <v>0</v>
      </c>
      <c r="G699" s="8">
        <f t="shared" si="100"/>
        <v>0</v>
      </c>
      <c r="H699" s="8">
        <f t="shared" si="100"/>
        <v>10</v>
      </c>
      <c r="I699" s="8">
        <f t="shared" si="100"/>
        <v>15</v>
      </c>
      <c r="J699" s="8">
        <f t="shared" si="100"/>
        <v>10</v>
      </c>
      <c r="K699" s="8">
        <f t="shared" si="100"/>
        <v>0</v>
      </c>
      <c r="L699" s="533">
        <f>SUM(E699:K699)</f>
        <v>35</v>
      </c>
      <c r="M699" s="71"/>
      <c r="N699" s="71"/>
      <c r="O699" s="71"/>
      <c r="P699" s="490">
        <f>IF(AND(L699&gt;=0,L699&lt;=50),0,IF(AND(L699&gt;=51,L699&lt;=75),1,IF(AND(L699&gt;=76,L699&lt;=100),2)))</f>
        <v>0</v>
      </c>
      <c r="Q699" s="468">
        <f>IF(C699="x",P699,0)</f>
        <v>0</v>
      </c>
      <c r="R699" s="468">
        <f>IF(D699="x",P699,0)</f>
        <v>0</v>
      </c>
    </row>
    <row r="700" spans="1:18" ht="67.5" hidden="1" customHeight="1" x14ac:dyDescent="0.25">
      <c r="A700" s="529"/>
      <c r="B700" s="540"/>
      <c r="C700" s="486"/>
      <c r="D700" s="486"/>
      <c r="E700" s="39"/>
      <c r="F700" s="39"/>
      <c r="G700" s="39"/>
      <c r="H700" s="39" t="s">
        <v>40</v>
      </c>
      <c r="I700" s="39" t="s">
        <v>40</v>
      </c>
      <c r="J700" s="39" t="s">
        <v>40</v>
      </c>
      <c r="K700" s="39"/>
      <c r="L700" s="534"/>
      <c r="M700" s="72"/>
      <c r="N700" s="72"/>
      <c r="O700" s="72"/>
      <c r="P700" s="492"/>
      <c r="Q700" s="470"/>
      <c r="R700" s="470"/>
    </row>
    <row r="701" spans="1:18" ht="18.75" hidden="1" customHeight="1" x14ac:dyDescent="0.25">
      <c r="A701" s="529"/>
      <c r="B701" s="539" t="s">
        <v>74</v>
      </c>
      <c r="C701" s="485" t="s">
        <v>40</v>
      </c>
      <c r="D701" s="485" t="s">
        <v>40</v>
      </c>
      <c r="E701" s="8">
        <f t="shared" ref="E701:K701" si="101">IF(E702="x",E696,0)</f>
        <v>0</v>
      </c>
      <c r="F701" s="8">
        <f t="shared" si="101"/>
        <v>0</v>
      </c>
      <c r="G701" s="8">
        <f t="shared" si="101"/>
        <v>0</v>
      </c>
      <c r="H701" s="8">
        <f t="shared" si="101"/>
        <v>0</v>
      </c>
      <c r="I701" s="8">
        <f t="shared" si="101"/>
        <v>15</v>
      </c>
      <c r="J701" s="8">
        <f t="shared" si="101"/>
        <v>10</v>
      </c>
      <c r="K701" s="8">
        <f t="shared" si="101"/>
        <v>30</v>
      </c>
      <c r="L701" s="533">
        <f>SUM(E701:K701)</f>
        <v>55</v>
      </c>
      <c r="M701" s="71"/>
      <c r="N701" s="71"/>
      <c r="O701" s="71"/>
      <c r="P701" s="490">
        <f>IF(AND(L701&gt;=0,L701&lt;=50),0,IF(AND(L701&gt;=51,L701&lt;=75),1,IF(AND(L701&gt;=76,L701&lt;=100),2)))</f>
        <v>1</v>
      </c>
      <c r="Q701" s="468">
        <f>IF(C701="x",P701,0)</f>
        <v>1</v>
      </c>
      <c r="R701" s="468">
        <f>IF(D701="x",P701,0)</f>
        <v>1</v>
      </c>
    </row>
    <row r="702" spans="1:18" ht="15" hidden="1" customHeight="1" x14ac:dyDescent="0.25">
      <c r="A702" s="529"/>
      <c r="B702" s="540"/>
      <c r="C702" s="486"/>
      <c r="D702" s="486"/>
      <c r="E702" s="39"/>
      <c r="F702" s="39"/>
      <c r="G702" s="39"/>
      <c r="H702" s="39"/>
      <c r="I702" s="39" t="s">
        <v>40</v>
      </c>
      <c r="J702" s="39" t="s">
        <v>40</v>
      </c>
      <c r="K702" s="39" t="s">
        <v>40</v>
      </c>
      <c r="L702" s="534"/>
      <c r="M702" s="72"/>
      <c r="N702" s="72"/>
      <c r="O702" s="72"/>
      <c r="P702" s="492"/>
      <c r="Q702" s="470"/>
      <c r="R702" s="470"/>
    </row>
    <row r="703" spans="1:18" ht="18.75" hidden="1" customHeight="1" x14ac:dyDescent="0.25">
      <c r="A703" s="529"/>
      <c r="B703" s="539" t="s">
        <v>75</v>
      </c>
      <c r="C703" s="485" t="s">
        <v>40</v>
      </c>
      <c r="D703" s="485"/>
      <c r="E703" s="8">
        <f t="shared" ref="E703:K703" si="102">IF(E704="x",E696,0)</f>
        <v>15</v>
      </c>
      <c r="F703" s="8">
        <f t="shared" si="102"/>
        <v>5</v>
      </c>
      <c r="G703" s="8">
        <f t="shared" si="102"/>
        <v>15</v>
      </c>
      <c r="H703" s="8">
        <f t="shared" si="102"/>
        <v>10</v>
      </c>
      <c r="I703" s="8">
        <f t="shared" si="102"/>
        <v>15</v>
      </c>
      <c r="J703" s="8">
        <f t="shared" si="102"/>
        <v>10</v>
      </c>
      <c r="K703" s="8">
        <f t="shared" si="102"/>
        <v>0</v>
      </c>
      <c r="L703" s="533">
        <f>SUM(E703:K703)</f>
        <v>70</v>
      </c>
      <c r="M703" s="71"/>
      <c r="N703" s="71"/>
      <c r="O703" s="71"/>
      <c r="P703" s="490">
        <f>IF(AND(L703&gt;=0,L703&lt;=50),0,IF(AND(L703&gt;=51,L703&lt;=75),1,IF(AND(L703&gt;=76,L703&lt;=100),2)))</f>
        <v>1</v>
      </c>
      <c r="Q703" s="468">
        <f>IF(C703="x",P703,0)</f>
        <v>1</v>
      </c>
      <c r="R703" s="468">
        <f>IF(D703="x",P703,0)</f>
        <v>0</v>
      </c>
    </row>
    <row r="704" spans="1:18" ht="15" hidden="1" customHeight="1" x14ac:dyDescent="0.25">
      <c r="A704" s="529"/>
      <c r="B704" s="540"/>
      <c r="C704" s="486"/>
      <c r="D704" s="486"/>
      <c r="E704" s="39" t="s">
        <v>40</v>
      </c>
      <c r="F704" s="39" t="s">
        <v>40</v>
      </c>
      <c r="G704" s="39" t="s">
        <v>40</v>
      </c>
      <c r="H704" s="39" t="s">
        <v>40</v>
      </c>
      <c r="I704" s="39" t="s">
        <v>40</v>
      </c>
      <c r="J704" s="39" t="s">
        <v>40</v>
      </c>
      <c r="K704" s="39"/>
      <c r="L704" s="534"/>
      <c r="M704" s="72"/>
      <c r="N704" s="72"/>
      <c r="O704" s="72"/>
      <c r="P704" s="492"/>
      <c r="Q704" s="470"/>
      <c r="R704" s="470"/>
    </row>
    <row r="705" spans="1:18" ht="18.75" hidden="1" customHeight="1" x14ac:dyDescent="0.25">
      <c r="A705" s="529"/>
      <c r="B705" s="539" t="s">
        <v>76</v>
      </c>
      <c r="C705" s="485"/>
      <c r="D705" s="485" t="s">
        <v>40</v>
      </c>
      <c r="E705" s="8">
        <f t="shared" ref="E705:K705" si="103">IF(E706="x",E696,0)</f>
        <v>15</v>
      </c>
      <c r="F705" s="8">
        <f t="shared" si="103"/>
        <v>5</v>
      </c>
      <c r="G705" s="8">
        <f t="shared" si="103"/>
        <v>15</v>
      </c>
      <c r="H705" s="8">
        <f t="shared" si="103"/>
        <v>10</v>
      </c>
      <c r="I705" s="8">
        <f t="shared" si="103"/>
        <v>15</v>
      </c>
      <c r="J705" s="8">
        <f t="shared" si="103"/>
        <v>10</v>
      </c>
      <c r="K705" s="8">
        <f t="shared" si="103"/>
        <v>30</v>
      </c>
      <c r="L705" s="533">
        <f>SUM(E705:K705)</f>
        <v>100</v>
      </c>
      <c r="M705" s="71"/>
      <c r="N705" s="71"/>
      <c r="O705" s="71"/>
      <c r="P705" s="490">
        <f>IF(AND(L705&gt;=0,L705&lt;=50),0,IF(AND(L705&gt;=51,L705&lt;=75),1,IF(AND(L705&gt;=76,L705&lt;=100),2)))</f>
        <v>2</v>
      </c>
      <c r="Q705" s="468">
        <f>IF(C705="x",P705,0)</f>
        <v>0</v>
      </c>
      <c r="R705" s="468">
        <f>IF(D705="x",P705,0)</f>
        <v>2</v>
      </c>
    </row>
    <row r="706" spans="1:18" ht="15" hidden="1" customHeight="1" x14ac:dyDescent="0.25">
      <c r="A706" s="530"/>
      <c r="B706" s="540"/>
      <c r="C706" s="486"/>
      <c r="D706" s="486"/>
      <c r="E706" s="39" t="s">
        <v>40</v>
      </c>
      <c r="F706" s="39" t="s">
        <v>40</v>
      </c>
      <c r="G706" s="39" t="s">
        <v>40</v>
      </c>
      <c r="H706" s="39" t="s">
        <v>40</v>
      </c>
      <c r="I706" s="39" t="s">
        <v>40</v>
      </c>
      <c r="J706" s="39" t="s">
        <v>40</v>
      </c>
      <c r="K706" s="39" t="s">
        <v>40</v>
      </c>
      <c r="L706" s="534"/>
      <c r="M706" s="72"/>
      <c r="N706" s="72"/>
      <c r="O706" s="72"/>
      <c r="P706" s="492"/>
      <c r="Q706" s="470"/>
      <c r="R706" s="470"/>
    </row>
    <row r="707" spans="1:18" hidden="1" x14ac:dyDescent="0.25">
      <c r="L707" s="535" t="s">
        <v>77</v>
      </c>
      <c r="M707" s="535"/>
      <c r="N707" s="535"/>
      <c r="O707" s="535"/>
      <c r="P707" s="536"/>
      <c r="Q707" s="38">
        <f>SUM(Q699:Q706)</f>
        <v>2</v>
      </c>
      <c r="R707" s="38">
        <f>SUM(R699:R706)</f>
        <v>3</v>
      </c>
    </row>
    <row r="708" spans="1:18" hidden="1" x14ac:dyDescent="0.25"/>
    <row r="709" spans="1:18" hidden="1" x14ac:dyDescent="0.25"/>
    <row r="710" spans="1:18" hidden="1" x14ac:dyDescent="0.25"/>
    <row r="711" spans="1:18" hidden="1" x14ac:dyDescent="0.25"/>
    <row r="712" spans="1:18" hidden="1" x14ac:dyDescent="0.25"/>
  </sheetData>
  <mergeCells count="1875">
    <mergeCell ref="E1:G1"/>
    <mergeCell ref="I1:J1"/>
    <mergeCell ref="M1:N1"/>
    <mergeCell ref="E2:F2"/>
    <mergeCell ref="I2:J2"/>
    <mergeCell ref="M2:N2"/>
    <mergeCell ref="E3:F3"/>
    <mergeCell ref="I3:J3"/>
    <mergeCell ref="M3:N3"/>
    <mergeCell ref="E4:F4"/>
    <mergeCell ref="I4:J4"/>
    <mergeCell ref="M4:N4"/>
    <mergeCell ref="Q7:Q8"/>
    <mergeCell ref="R7:R8"/>
    <mergeCell ref="B9:B10"/>
    <mergeCell ref="C9:C10"/>
    <mergeCell ref="D9:D10"/>
    <mergeCell ref="P9:P16"/>
    <mergeCell ref="Q9:Q16"/>
    <mergeCell ref="R9:R16"/>
    <mergeCell ref="B11:B12"/>
    <mergeCell ref="C11:C12"/>
    <mergeCell ref="I7:I8"/>
    <mergeCell ref="J7:J8"/>
    <mergeCell ref="K7:K8"/>
    <mergeCell ref="L7:L8"/>
    <mergeCell ref="M7:M8"/>
    <mergeCell ref="N7:N8"/>
    <mergeCell ref="B6:D6"/>
    <mergeCell ref="P6:P8"/>
    <mergeCell ref="Q6:R6"/>
    <mergeCell ref="C7:C8"/>
    <mergeCell ref="D7:D8"/>
    <mergeCell ref="E7:E8"/>
    <mergeCell ref="F7:F8"/>
    <mergeCell ref="G7:G8"/>
    <mergeCell ref="H7:H8"/>
    <mergeCell ref="B21:D21"/>
    <mergeCell ref="P21:P23"/>
    <mergeCell ref="Q21:R21"/>
    <mergeCell ref="A22:A31"/>
    <mergeCell ref="C22:C23"/>
    <mergeCell ref="D22:D23"/>
    <mergeCell ref="E22:E23"/>
    <mergeCell ref="F22:F23"/>
    <mergeCell ref="G22:G23"/>
    <mergeCell ref="H22:H23"/>
    <mergeCell ref="D11:D12"/>
    <mergeCell ref="B13:B14"/>
    <mergeCell ref="C13:C14"/>
    <mergeCell ref="D13:D14"/>
    <mergeCell ref="B15:B16"/>
    <mergeCell ref="C15:C16"/>
    <mergeCell ref="D15:D16"/>
    <mergeCell ref="A7:A16"/>
    <mergeCell ref="D26:D27"/>
    <mergeCell ref="B28:B29"/>
    <mergeCell ref="C28:C29"/>
    <mergeCell ref="D28:D29"/>
    <mergeCell ref="B30:B31"/>
    <mergeCell ref="C30:C31"/>
    <mergeCell ref="D30:D31"/>
    <mergeCell ref="Q22:Q23"/>
    <mergeCell ref="R22:R23"/>
    <mergeCell ref="B24:B25"/>
    <mergeCell ref="C24:C25"/>
    <mergeCell ref="D24:D25"/>
    <mergeCell ref="P24:P31"/>
    <mergeCell ref="Q24:Q31"/>
    <mergeCell ref="R24:R31"/>
    <mergeCell ref="B26:B27"/>
    <mergeCell ref="C26:C27"/>
    <mergeCell ref="I22:I23"/>
    <mergeCell ref="J22:J23"/>
    <mergeCell ref="K22:K23"/>
    <mergeCell ref="L22:L23"/>
    <mergeCell ref="M22:M23"/>
    <mergeCell ref="N22:N23"/>
    <mergeCell ref="Q37:Q38"/>
    <mergeCell ref="R37:R38"/>
    <mergeCell ref="B39:B40"/>
    <mergeCell ref="C39:C40"/>
    <mergeCell ref="D39:D40"/>
    <mergeCell ref="P39:P46"/>
    <mergeCell ref="Q39:Q46"/>
    <mergeCell ref="R39:R46"/>
    <mergeCell ref="B41:B42"/>
    <mergeCell ref="C41:C42"/>
    <mergeCell ref="I37:I38"/>
    <mergeCell ref="J37:J38"/>
    <mergeCell ref="K37:K38"/>
    <mergeCell ref="L37:L38"/>
    <mergeCell ref="M37:M38"/>
    <mergeCell ref="N37:N38"/>
    <mergeCell ref="B36:D36"/>
    <mergeCell ref="P36:P38"/>
    <mergeCell ref="Q36:R36"/>
    <mergeCell ref="C37:C38"/>
    <mergeCell ref="D37:D38"/>
    <mergeCell ref="E37:E38"/>
    <mergeCell ref="F37:F38"/>
    <mergeCell ref="G37:G38"/>
    <mergeCell ref="H37:H38"/>
    <mergeCell ref="I52:I53"/>
    <mergeCell ref="J52:J53"/>
    <mergeCell ref="K52:K53"/>
    <mergeCell ref="L52:L53"/>
    <mergeCell ref="Q52:Q53"/>
    <mergeCell ref="R52:R53"/>
    <mergeCell ref="B51:D51"/>
    <mergeCell ref="P51:P53"/>
    <mergeCell ref="Q51:R51"/>
    <mergeCell ref="A52:A61"/>
    <mergeCell ref="C52:C53"/>
    <mergeCell ref="D52:D53"/>
    <mergeCell ref="E52:E53"/>
    <mergeCell ref="F52:F53"/>
    <mergeCell ref="G52:G53"/>
    <mergeCell ref="H52:H53"/>
    <mergeCell ref="D41:D42"/>
    <mergeCell ref="B43:B44"/>
    <mergeCell ref="C43:C44"/>
    <mergeCell ref="D43:D44"/>
    <mergeCell ref="B45:B46"/>
    <mergeCell ref="C45:C46"/>
    <mergeCell ref="D45:D46"/>
    <mergeCell ref="A37:A46"/>
    <mergeCell ref="R58:R59"/>
    <mergeCell ref="B60:B61"/>
    <mergeCell ref="C60:C61"/>
    <mergeCell ref="D60:D61"/>
    <mergeCell ref="L60:L61"/>
    <mergeCell ref="P60:P61"/>
    <mergeCell ref="Q60:Q61"/>
    <mergeCell ref="R60:R61"/>
    <mergeCell ref="B58:B59"/>
    <mergeCell ref="C58:C59"/>
    <mergeCell ref="D58:D59"/>
    <mergeCell ref="L58:L59"/>
    <mergeCell ref="P58:P59"/>
    <mergeCell ref="Q58:Q59"/>
    <mergeCell ref="R54:R55"/>
    <mergeCell ref="B56:B57"/>
    <mergeCell ref="C56:C57"/>
    <mergeCell ref="D56:D57"/>
    <mergeCell ref="L56:L57"/>
    <mergeCell ref="P56:P57"/>
    <mergeCell ref="Q56:Q57"/>
    <mergeCell ref="R56:R57"/>
    <mergeCell ref="B54:B55"/>
    <mergeCell ref="C54:C55"/>
    <mergeCell ref="D54:D55"/>
    <mergeCell ref="L54:L55"/>
    <mergeCell ref="P54:P55"/>
    <mergeCell ref="Q54:Q55"/>
    <mergeCell ref="N67:N68"/>
    <mergeCell ref="Q67:Q68"/>
    <mergeCell ref="R67:R68"/>
    <mergeCell ref="B69:B70"/>
    <mergeCell ref="C69:C70"/>
    <mergeCell ref="D69:D70"/>
    <mergeCell ref="P69:P76"/>
    <mergeCell ref="Q69:Q76"/>
    <mergeCell ref="R69:R76"/>
    <mergeCell ref="B71:B72"/>
    <mergeCell ref="H67:H68"/>
    <mergeCell ref="I67:I68"/>
    <mergeCell ref="J67:J68"/>
    <mergeCell ref="K67:K68"/>
    <mergeCell ref="L67:L68"/>
    <mergeCell ref="M67:M68"/>
    <mergeCell ref="L62:P62"/>
    <mergeCell ref="B66:D66"/>
    <mergeCell ref="P66:P68"/>
    <mergeCell ref="Q66:R66"/>
    <mergeCell ref="C67:C68"/>
    <mergeCell ref="D67:D68"/>
    <mergeCell ref="E67:E68"/>
    <mergeCell ref="F67:F68"/>
    <mergeCell ref="G67:G68"/>
    <mergeCell ref="B81:D81"/>
    <mergeCell ref="P81:P83"/>
    <mergeCell ref="Q81:R81"/>
    <mergeCell ref="A82:A91"/>
    <mergeCell ref="C82:C83"/>
    <mergeCell ref="D82:D83"/>
    <mergeCell ref="E82:E83"/>
    <mergeCell ref="F82:F83"/>
    <mergeCell ref="G82:G83"/>
    <mergeCell ref="H82:H83"/>
    <mergeCell ref="C71:C72"/>
    <mergeCell ref="D71:D72"/>
    <mergeCell ref="B73:B74"/>
    <mergeCell ref="C73:C74"/>
    <mergeCell ref="D73:D74"/>
    <mergeCell ref="B75:B76"/>
    <mergeCell ref="C75:C76"/>
    <mergeCell ref="D75:D76"/>
    <mergeCell ref="A67:A76"/>
    <mergeCell ref="D86:D87"/>
    <mergeCell ref="B88:B89"/>
    <mergeCell ref="C88:C89"/>
    <mergeCell ref="D88:D89"/>
    <mergeCell ref="B90:B91"/>
    <mergeCell ref="C90:C91"/>
    <mergeCell ref="D90:D91"/>
    <mergeCell ref="Q82:Q83"/>
    <mergeCell ref="R82:R83"/>
    <mergeCell ref="B84:B85"/>
    <mergeCell ref="C84:C85"/>
    <mergeCell ref="D84:D85"/>
    <mergeCell ref="P84:P91"/>
    <mergeCell ref="Q84:Q91"/>
    <mergeCell ref="R84:R91"/>
    <mergeCell ref="B86:B87"/>
    <mergeCell ref="C86:C87"/>
    <mergeCell ref="I82:I83"/>
    <mergeCell ref="J82:J83"/>
    <mergeCell ref="K82:K83"/>
    <mergeCell ref="L82:L83"/>
    <mergeCell ref="M82:M83"/>
    <mergeCell ref="N82:N83"/>
    <mergeCell ref="Q97:Q98"/>
    <mergeCell ref="R97:R98"/>
    <mergeCell ref="B99:B100"/>
    <mergeCell ref="C99:C100"/>
    <mergeCell ref="D99:D100"/>
    <mergeCell ref="P99:P106"/>
    <mergeCell ref="Q99:Q106"/>
    <mergeCell ref="R99:R106"/>
    <mergeCell ref="B101:B102"/>
    <mergeCell ref="C101:C102"/>
    <mergeCell ref="I97:I98"/>
    <mergeCell ref="J97:J98"/>
    <mergeCell ref="K97:K98"/>
    <mergeCell ref="L97:L98"/>
    <mergeCell ref="M97:M98"/>
    <mergeCell ref="N97:N98"/>
    <mergeCell ref="B96:D96"/>
    <mergeCell ref="P96:P98"/>
    <mergeCell ref="Q96:R96"/>
    <mergeCell ref="C97:C98"/>
    <mergeCell ref="D97:D98"/>
    <mergeCell ref="E97:E98"/>
    <mergeCell ref="F97:F98"/>
    <mergeCell ref="G97:G98"/>
    <mergeCell ref="H97:H98"/>
    <mergeCell ref="B111:D111"/>
    <mergeCell ref="P111:P113"/>
    <mergeCell ref="Q111:R111"/>
    <mergeCell ref="A112:A121"/>
    <mergeCell ref="C112:C113"/>
    <mergeCell ref="D112:D113"/>
    <mergeCell ref="E112:E113"/>
    <mergeCell ref="F112:F113"/>
    <mergeCell ref="G112:G113"/>
    <mergeCell ref="H112:H113"/>
    <mergeCell ref="D101:D102"/>
    <mergeCell ref="B103:B104"/>
    <mergeCell ref="C103:C104"/>
    <mergeCell ref="D103:D104"/>
    <mergeCell ref="B105:B106"/>
    <mergeCell ref="C105:C106"/>
    <mergeCell ref="D105:D106"/>
    <mergeCell ref="A97:A106"/>
    <mergeCell ref="D116:D117"/>
    <mergeCell ref="B118:B119"/>
    <mergeCell ref="C118:C119"/>
    <mergeCell ref="D118:D119"/>
    <mergeCell ref="B120:B121"/>
    <mergeCell ref="C120:C121"/>
    <mergeCell ref="D120:D121"/>
    <mergeCell ref="Q112:Q113"/>
    <mergeCell ref="R112:R113"/>
    <mergeCell ref="B114:B115"/>
    <mergeCell ref="C114:C115"/>
    <mergeCell ref="D114:D115"/>
    <mergeCell ref="P114:P121"/>
    <mergeCell ref="Q114:Q121"/>
    <mergeCell ref="R114:R121"/>
    <mergeCell ref="B116:B117"/>
    <mergeCell ref="C116:C117"/>
    <mergeCell ref="I112:I113"/>
    <mergeCell ref="J112:J113"/>
    <mergeCell ref="K112:K113"/>
    <mergeCell ref="L112:L113"/>
    <mergeCell ref="M112:M113"/>
    <mergeCell ref="N112:N113"/>
    <mergeCell ref="Q127:Q128"/>
    <mergeCell ref="R127:R128"/>
    <mergeCell ref="B129:B130"/>
    <mergeCell ref="C129:C130"/>
    <mergeCell ref="D129:D130"/>
    <mergeCell ref="P129:P136"/>
    <mergeCell ref="Q129:Q136"/>
    <mergeCell ref="R129:R136"/>
    <mergeCell ref="B131:B132"/>
    <mergeCell ref="C131:C132"/>
    <mergeCell ref="I127:I128"/>
    <mergeCell ref="J127:J128"/>
    <mergeCell ref="K127:K128"/>
    <mergeCell ref="L127:L128"/>
    <mergeCell ref="M127:M128"/>
    <mergeCell ref="N127:N128"/>
    <mergeCell ref="B126:D126"/>
    <mergeCell ref="P126:P128"/>
    <mergeCell ref="Q126:R126"/>
    <mergeCell ref="C127:C128"/>
    <mergeCell ref="D127:D128"/>
    <mergeCell ref="E127:E128"/>
    <mergeCell ref="F127:F128"/>
    <mergeCell ref="G127:G128"/>
    <mergeCell ref="H127:H128"/>
    <mergeCell ref="B141:D141"/>
    <mergeCell ref="P141:P143"/>
    <mergeCell ref="Q141:R141"/>
    <mergeCell ref="A142:A151"/>
    <mergeCell ref="C142:C143"/>
    <mergeCell ref="D142:D143"/>
    <mergeCell ref="E142:E143"/>
    <mergeCell ref="F142:F143"/>
    <mergeCell ref="G142:G143"/>
    <mergeCell ref="H142:H143"/>
    <mergeCell ref="D131:D132"/>
    <mergeCell ref="B133:B134"/>
    <mergeCell ref="C133:C134"/>
    <mergeCell ref="D133:D134"/>
    <mergeCell ref="B135:B136"/>
    <mergeCell ref="C135:C136"/>
    <mergeCell ref="D135:D136"/>
    <mergeCell ref="A127:A136"/>
    <mergeCell ref="D146:D147"/>
    <mergeCell ref="B148:B149"/>
    <mergeCell ref="C148:C149"/>
    <mergeCell ref="D148:D149"/>
    <mergeCell ref="B150:B151"/>
    <mergeCell ref="C150:C151"/>
    <mergeCell ref="D150:D151"/>
    <mergeCell ref="Q142:Q143"/>
    <mergeCell ref="R142:R143"/>
    <mergeCell ref="B144:B145"/>
    <mergeCell ref="C144:C145"/>
    <mergeCell ref="D144:D145"/>
    <mergeCell ref="P144:P151"/>
    <mergeCell ref="Q144:Q151"/>
    <mergeCell ref="R144:R151"/>
    <mergeCell ref="B146:B147"/>
    <mergeCell ref="C146:C147"/>
    <mergeCell ref="I142:I143"/>
    <mergeCell ref="J142:J143"/>
    <mergeCell ref="K142:K143"/>
    <mergeCell ref="L142:L143"/>
    <mergeCell ref="M142:M143"/>
    <mergeCell ref="N142:N143"/>
    <mergeCell ref="Q157:Q158"/>
    <mergeCell ref="R157:R158"/>
    <mergeCell ref="B159:B160"/>
    <mergeCell ref="C159:C160"/>
    <mergeCell ref="D159:D160"/>
    <mergeCell ref="P159:P166"/>
    <mergeCell ref="Q159:Q166"/>
    <mergeCell ref="R159:R166"/>
    <mergeCell ref="B161:B162"/>
    <mergeCell ref="C161:C162"/>
    <mergeCell ref="I157:I158"/>
    <mergeCell ref="J157:J158"/>
    <mergeCell ref="K157:K158"/>
    <mergeCell ref="L157:L158"/>
    <mergeCell ref="M157:M158"/>
    <mergeCell ref="N157:N158"/>
    <mergeCell ref="B156:D156"/>
    <mergeCell ref="P156:P158"/>
    <mergeCell ref="Q156:R156"/>
    <mergeCell ref="C157:C158"/>
    <mergeCell ref="D157:D158"/>
    <mergeCell ref="E157:E158"/>
    <mergeCell ref="F157:F158"/>
    <mergeCell ref="G157:G158"/>
    <mergeCell ref="H157:H158"/>
    <mergeCell ref="B171:D171"/>
    <mergeCell ref="P171:P173"/>
    <mergeCell ref="Q171:R171"/>
    <mergeCell ref="A172:A181"/>
    <mergeCell ref="C172:C173"/>
    <mergeCell ref="D172:D173"/>
    <mergeCell ref="E172:E173"/>
    <mergeCell ref="F172:F173"/>
    <mergeCell ref="G172:G173"/>
    <mergeCell ref="H172:H173"/>
    <mergeCell ref="D161:D162"/>
    <mergeCell ref="B163:B164"/>
    <mergeCell ref="C163:C164"/>
    <mergeCell ref="D163:D164"/>
    <mergeCell ref="B165:B166"/>
    <mergeCell ref="C165:C166"/>
    <mergeCell ref="D165:D166"/>
    <mergeCell ref="A157:A166"/>
    <mergeCell ref="D176:D177"/>
    <mergeCell ref="B178:B179"/>
    <mergeCell ref="C178:C179"/>
    <mergeCell ref="D178:D179"/>
    <mergeCell ref="B180:B181"/>
    <mergeCell ref="C180:C181"/>
    <mergeCell ref="D180:D181"/>
    <mergeCell ref="Q172:Q173"/>
    <mergeCell ref="R172:R173"/>
    <mergeCell ref="B174:B175"/>
    <mergeCell ref="C174:C175"/>
    <mergeCell ref="D174:D175"/>
    <mergeCell ref="P174:P181"/>
    <mergeCell ref="Q174:Q181"/>
    <mergeCell ref="R174:R181"/>
    <mergeCell ref="B176:B177"/>
    <mergeCell ref="C176:C177"/>
    <mergeCell ref="I172:I173"/>
    <mergeCell ref="J172:J173"/>
    <mergeCell ref="K172:K173"/>
    <mergeCell ref="L172:L173"/>
    <mergeCell ref="M172:M173"/>
    <mergeCell ref="N172:N173"/>
    <mergeCell ref="Q187:Q188"/>
    <mergeCell ref="R187:R188"/>
    <mergeCell ref="B189:B190"/>
    <mergeCell ref="C189:C190"/>
    <mergeCell ref="D189:D190"/>
    <mergeCell ref="P189:P196"/>
    <mergeCell ref="Q189:Q196"/>
    <mergeCell ref="R189:R196"/>
    <mergeCell ref="B191:B192"/>
    <mergeCell ref="C191:C192"/>
    <mergeCell ref="I187:I188"/>
    <mergeCell ref="J187:J188"/>
    <mergeCell ref="K187:K188"/>
    <mergeCell ref="L187:L188"/>
    <mergeCell ref="M187:M188"/>
    <mergeCell ref="N187:N188"/>
    <mergeCell ref="B186:D186"/>
    <mergeCell ref="P186:P188"/>
    <mergeCell ref="Q186:R186"/>
    <mergeCell ref="C187:C188"/>
    <mergeCell ref="D187:D188"/>
    <mergeCell ref="E187:E188"/>
    <mergeCell ref="F187:F188"/>
    <mergeCell ref="G187:G188"/>
    <mergeCell ref="H187:H188"/>
    <mergeCell ref="B201:D201"/>
    <mergeCell ref="P201:P203"/>
    <mergeCell ref="Q201:R201"/>
    <mergeCell ref="A202:A211"/>
    <mergeCell ref="C202:C203"/>
    <mergeCell ref="D202:D203"/>
    <mergeCell ref="E202:E203"/>
    <mergeCell ref="F202:F203"/>
    <mergeCell ref="G202:G203"/>
    <mergeCell ref="H202:H203"/>
    <mergeCell ref="D191:D192"/>
    <mergeCell ref="B193:B194"/>
    <mergeCell ref="C193:C194"/>
    <mergeCell ref="D193:D194"/>
    <mergeCell ref="B195:B196"/>
    <mergeCell ref="C195:C196"/>
    <mergeCell ref="D195:D196"/>
    <mergeCell ref="A187:A196"/>
    <mergeCell ref="D206:D207"/>
    <mergeCell ref="B208:B209"/>
    <mergeCell ref="C208:C209"/>
    <mergeCell ref="D208:D209"/>
    <mergeCell ref="B210:B211"/>
    <mergeCell ref="C210:C211"/>
    <mergeCell ref="D210:D211"/>
    <mergeCell ref="Q202:Q203"/>
    <mergeCell ref="R202:R203"/>
    <mergeCell ref="B204:B205"/>
    <mergeCell ref="C204:C205"/>
    <mergeCell ref="D204:D205"/>
    <mergeCell ref="P204:P211"/>
    <mergeCell ref="Q204:Q211"/>
    <mergeCell ref="R204:R211"/>
    <mergeCell ref="B206:B207"/>
    <mergeCell ref="C206:C207"/>
    <mergeCell ref="I202:I203"/>
    <mergeCell ref="J202:J203"/>
    <mergeCell ref="K202:K203"/>
    <mergeCell ref="L202:L203"/>
    <mergeCell ref="M202:M203"/>
    <mergeCell ref="N202:N203"/>
    <mergeCell ref="Q217:Q218"/>
    <mergeCell ref="R217:R218"/>
    <mergeCell ref="B219:B220"/>
    <mergeCell ref="C219:C220"/>
    <mergeCell ref="D219:D220"/>
    <mergeCell ref="P219:P226"/>
    <mergeCell ref="Q219:Q226"/>
    <mergeCell ref="R219:R226"/>
    <mergeCell ref="B221:B222"/>
    <mergeCell ref="C221:C222"/>
    <mergeCell ref="I217:I218"/>
    <mergeCell ref="J217:J218"/>
    <mergeCell ref="K217:K218"/>
    <mergeCell ref="L217:L218"/>
    <mergeCell ref="M217:M218"/>
    <mergeCell ref="N217:N218"/>
    <mergeCell ref="B216:D216"/>
    <mergeCell ref="P216:P218"/>
    <mergeCell ref="Q216:R216"/>
    <mergeCell ref="C217:C218"/>
    <mergeCell ref="D217:D218"/>
    <mergeCell ref="E217:E218"/>
    <mergeCell ref="F217:F218"/>
    <mergeCell ref="G217:G218"/>
    <mergeCell ref="H217:H218"/>
    <mergeCell ref="B231:D231"/>
    <mergeCell ref="P231:P233"/>
    <mergeCell ref="Q231:R231"/>
    <mergeCell ref="A232:A241"/>
    <mergeCell ref="C232:C233"/>
    <mergeCell ref="D232:D233"/>
    <mergeCell ref="E232:E233"/>
    <mergeCell ref="F232:F233"/>
    <mergeCell ref="G232:G233"/>
    <mergeCell ref="H232:H233"/>
    <mergeCell ref="D221:D222"/>
    <mergeCell ref="B223:B224"/>
    <mergeCell ref="C223:C224"/>
    <mergeCell ref="D223:D224"/>
    <mergeCell ref="B225:B226"/>
    <mergeCell ref="C225:C226"/>
    <mergeCell ref="D225:D226"/>
    <mergeCell ref="A217:A226"/>
    <mergeCell ref="D236:D237"/>
    <mergeCell ref="B238:B239"/>
    <mergeCell ref="C238:C239"/>
    <mergeCell ref="D238:D239"/>
    <mergeCell ref="B240:B241"/>
    <mergeCell ref="C240:C241"/>
    <mergeCell ref="D240:D241"/>
    <mergeCell ref="Q232:Q233"/>
    <mergeCell ref="R232:R233"/>
    <mergeCell ref="B234:B235"/>
    <mergeCell ref="C234:C235"/>
    <mergeCell ref="D234:D235"/>
    <mergeCell ref="P234:P241"/>
    <mergeCell ref="Q234:Q241"/>
    <mergeCell ref="R234:R241"/>
    <mergeCell ref="B236:B237"/>
    <mergeCell ref="C236:C237"/>
    <mergeCell ref="I232:I233"/>
    <mergeCell ref="J232:J233"/>
    <mergeCell ref="K232:K233"/>
    <mergeCell ref="L232:L233"/>
    <mergeCell ref="M232:M233"/>
    <mergeCell ref="N232:N233"/>
    <mergeCell ref="Q247:Q248"/>
    <mergeCell ref="R247:R248"/>
    <mergeCell ref="B249:B250"/>
    <mergeCell ref="C249:C250"/>
    <mergeCell ref="D249:D250"/>
    <mergeCell ref="P249:P256"/>
    <mergeCell ref="Q249:Q256"/>
    <mergeCell ref="R249:R256"/>
    <mergeCell ref="B251:B252"/>
    <mergeCell ref="C251:C252"/>
    <mergeCell ref="I247:I248"/>
    <mergeCell ref="J247:J248"/>
    <mergeCell ref="K247:K248"/>
    <mergeCell ref="L247:L248"/>
    <mergeCell ref="M247:M248"/>
    <mergeCell ref="N247:N248"/>
    <mergeCell ref="B246:D246"/>
    <mergeCell ref="P246:P248"/>
    <mergeCell ref="Q246:R246"/>
    <mergeCell ref="C247:C248"/>
    <mergeCell ref="D247:D248"/>
    <mergeCell ref="E247:E248"/>
    <mergeCell ref="F247:F248"/>
    <mergeCell ref="G247:G248"/>
    <mergeCell ref="H247:H248"/>
    <mergeCell ref="B261:D261"/>
    <mergeCell ref="P261:P263"/>
    <mergeCell ref="Q261:R261"/>
    <mergeCell ref="A262:A271"/>
    <mergeCell ref="C262:C263"/>
    <mergeCell ref="D262:D263"/>
    <mergeCell ref="E262:E263"/>
    <mergeCell ref="F262:F263"/>
    <mergeCell ref="G262:G263"/>
    <mergeCell ref="H262:H263"/>
    <mergeCell ref="D251:D252"/>
    <mergeCell ref="B253:B254"/>
    <mergeCell ref="C253:C254"/>
    <mergeCell ref="D253:D254"/>
    <mergeCell ref="B255:B256"/>
    <mergeCell ref="C255:C256"/>
    <mergeCell ref="D255:D256"/>
    <mergeCell ref="A247:A256"/>
    <mergeCell ref="D266:D267"/>
    <mergeCell ref="B268:B269"/>
    <mergeCell ref="C268:C269"/>
    <mergeCell ref="D268:D269"/>
    <mergeCell ref="B270:B271"/>
    <mergeCell ref="C270:C271"/>
    <mergeCell ref="D270:D271"/>
    <mergeCell ref="Q262:Q263"/>
    <mergeCell ref="R262:R263"/>
    <mergeCell ref="B264:B265"/>
    <mergeCell ref="C264:C265"/>
    <mergeCell ref="D264:D265"/>
    <mergeCell ref="P264:P271"/>
    <mergeCell ref="Q264:Q271"/>
    <mergeCell ref="R264:R271"/>
    <mergeCell ref="B266:B267"/>
    <mergeCell ref="C266:C267"/>
    <mergeCell ref="I262:I263"/>
    <mergeCell ref="J262:J263"/>
    <mergeCell ref="K262:K263"/>
    <mergeCell ref="L262:L263"/>
    <mergeCell ref="M262:M263"/>
    <mergeCell ref="N262:N263"/>
    <mergeCell ref="Q277:Q278"/>
    <mergeCell ref="R277:R278"/>
    <mergeCell ref="B279:B280"/>
    <mergeCell ref="C279:C280"/>
    <mergeCell ref="D279:D280"/>
    <mergeCell ref="P279:P286"/>
    <mergeCell ref="Q279:Q286"/>
    <mergeCell ref="R279:R286"/>
    <mergeCell ref="B281:B282"/>
    <mergeCell ref="C281:C282"/>
    <mergeCell ref="I277:I278"/>
    <mergeCell ref="J277:J278"/>
    <mergeCell ref="K277:K278"/>
    <mergeCell ref="L277:L278"/>
    <mergeCell ref="M277:M278"/>
    <mergeCell ref="N277:N278"/>
    <mergeCell ref="B276:D276"/>
    <mergeCell ref="P276:P278"/>
    <mergeCell ref="Q276:R276"/>
    <mergeCell ref="C277:C278"/>
    <mergeCell ref="D277:D278"/>
    <mergeCell ref="E277:E278"/>
    <mergeCell ref="F277:F278"/>
    <mergeCell ref="G277:G278"/>
    <mergeCell ref="H277:H278"/>
    <mergeCell ref="B291:D291"/>
    <mergeCell ref="P291:P293"/>
    <mergeCell ref="Q291:R291"/>
    <mergeCell ref="A292:A301"/>
    <mergeCell ref="C292:C293"/>
    <mergeCell ref="D292:D293"/>
    <mergeCell ref="E292:E293"/>
    <mergeCell ref="F292:F293"/>
    <mergeCell ref="G292:G293"/>
    <mergeCell ref="H292:H293"/>
    <mergeCell ref="D281:D282"/>
    <mergeCell ref="B283:B284"/>
    <mergeCell ref="C283:C284"/>
    <mergeCell ref="D283:D284"/>
    <mergeCell ref="B285:B286"/>
    <mergeCell ref="C285:C286"/>
    <mergeCell ref="D285:D286"/>
    <mergeCell ref="A277:A286"/>
    <mergeCell ref="D296:D297"/>
    <mergeCell ref="B298:B299"/>
    <mergeCell ref="C298:C299"/>
    <mergeCell ref="D298:D299"/>
    <mergeCell ref="B300:B301"/>
    <mergeCell ref="C300:C301"/>
    <mergeCell ref="D300:D301"/>
    <mergeCell ref="Q292:Q293"/>
    <mergeCell ref="R292:R293"/>
    <mergeCell ref="B294:B295"/>
    <mergeCell ref="C294:C295"/>
    <mergeCell ref="D294:D295"/>
    <mergeCell ref="P294:P301"/>
    <mergeCell ref="Q294:Q301"/>
    <mergeCell ref="R294:R301"/>
    <mergeCell ref="B296:B297"/>
    <mergeCell ref="C296:C297"/>
    <mergeCell ref="I292:I293"/>
    <mergeCell ref="J292:J293"/>
    <mergeCell ref="K292:K293"/>
    <mergeCell ref="L292:L293"/>
    <mergeCell ref="M292:M293"/>
    <mergeCell ref="N292:N293"/>
    <mergeCell ref="Q307:Q308"/>
    <mergeCell ref="R307:R308"/>
    <mergeCell ref="B309:B310"/>
    <mergeCell ref="C309:C310"/>
    <mergeCell ref="D309:D310"/>
    <mergeCell ref="P309:P316"/>
    <mergeCell ref="Q309:Q316"/>
    <mergeCell ref="R309:R316"/>
    <mergeCell ref="B311:B312"/>
    <mergeCell ref="C311:C312"/>
    <mergeCell ref="I307:I308"/>
    <mergeCell ref="J307:J308"/>
    <mergeCell ref="K307:K308"/>
    <mergeCell ref="L307:L308"/>
    <mergeCell ref="M307:M308"/>
    <mergeCell ref="N307:N308"/>
    <mergeCell ref="B306:D306"/>
    <mergeCell ref="P306:P308"/>
    <mergeCell ref="Q306:R306"/>
    <mergeCell ref="C307:C308"/>
    <mergeCell ref="D307:D308"/>
    <mergeCell ref="E307:E308"/>
    <mergeCell ref="F307:F308"/>
    <mergeCell ref="G307:G308"/>
    <mergeCell ref="H307:H308"/>
    <mergeCell ref="I322:I323"/>
    <mergeCell ref="J322:J323"/>
    <mergeCell ref="K322:K323"/>
    <mergeCell ref="L322:L323"/>
    <mergeCell ref="Q322:Q323"/>
    <mergeCell ref="R322:R323"/>
    <mergeCell ref="B321:D321"/>
    <mergeCell ref="P321:P323"/>
    <mergeCell ref="Q321:R321"/>
    <mergeCell ref="A322:A331"/>
    <mergeCell ref="C322:C323"/>
    <mergeCell ref="D322:D323"/>
    <mergeCell ref="E322:E323"/>
    <mergeCell ref="F322:F323"/>
    <mergeCell ref="G322:G323"/>
    <mergeCell ref="H322:H323"/>
    <mergeCell ref="D311:D312"/>
    <mergeCell ref="B313:B314"/>
    <mergeCell ref="C313:C314"/>
    <mergeCell ref="D313:D314"/>
    <mergeCell ref="B315:B316"/>
    <mergeCell ref="C315:C316"/>
    <mergeCell ref="D315:D316"/>
    <mergeCell ref="A307:A316"/>
    <mergeCell ref="R328:R329"/>
    <mergeCell ref="B330:B331"/>
    <mergeCell ref="C330:C331"/>
    <mergeCell ref="D330:D331"/>
    <mergeCell ref="L330:L331"/>
    <mergeCell ref="P330:P331"/>
    <mergeCell ref="Q330:Q331"/>
    <mergeCell ref="R330:R331"/>
    <mergeCell ref="B328:B329"/>
    <mergeCell ref="C328:C329"/>
    <mergeCell ref="D328:D329"/>
    <mergeCell ref="L328:L329"/>
    <mergeCell ref="P328:P329"/>
    <mergeCell ref="Q328:Q329"/>
    <mergeCell ref="R324:R325"/>
    <mergeCell ref="B326:B327"/>
    <mergeCell ref="C326:C327"/>
    <mergeCell ref="D326:D327"/>
    <mergeCell ref="L326:L327"/>
    <mergeCell ref="P326:P327"/>
    <mergeCell ref="Q326:Q327"/>
    <mergeCell ref="R326:R327"/>
    <mergeCell ref="B324:B325"/>
    <mergeCell ref="C324:C325"/>
    <mergeCell ref="D324:D325"/>
    <mergeCell ref="L324:L325"/>
    <mergeCell ref="P324:P325"/>
    <mergeCell ref="Q324:Q325"/>
    <mergeCell ref="R337:R338"/>
    <mergeCell ref="B339:B340"/>
    <mergeCell ref="C339:C340"/>
    <mergeCell ref="D339:D340"/>
    <mergeCell ref="L339:L340"/>
    <mergeCell ref="P339:P340"/>
    <mergeCell ref="Q339:Q340"/>
    <mergeCell ref="R339:R340"/>
    <mergeCell ref="H337:H338"/>
    <mergeCell ref="I337:I338"/>
    <mergeCell ref="J337:J338"/>
    <mergeCell ref="K337:K338"/>
    <mergeCell ref="L337:L338"/>
    <mergeCell ref="Q337:Q338"/>
    <mergeCell ref="L332:P332"/>
    <mergeCell ref="B336:D336"/>
    <mergeCell ref="P336:P338"/>
    <mergeCell ref="Q336:R336"/>
    <mergeCell ref="C337:C338"/>
    <mergeCell ref="D337:D338"/>
    <mergeCell ref="E337:E338"/>
    <mergeCell ref="F337:F338"/>
    <mergeCell ref="G337:G338"/>
    <mergeCell ref="R345:R346"/>
    <mergeCell ref="L347:P347"/>
    <mergeCell ref="B351:D351"/>
    <mergeCell ref="P351:P353"/>
    <mergeCell ref="Q351:R351"/>
    <mergeCell ref="A352:A361"/>
    <mergeCell ref="C352:C353"/>
    <mergeCell ref="D352:D353"/>
    <mergeCell ref="E352:E353"/>
    <mergeCell ref="F352:F353"/>
    <mergeCell ref="B345:B346"/>
    <mergeCell ref="C345:C346"/>
    <mergeCell ref="D345:D346"/>
    <mergeCell ref="L345:L346"/>
    <mergeCell ref="P345:P346"/>
    <mergeCell ref="Q345:Q346"/>
    <mergeCell ref="R341:R342"/>
    <mergeCell ref="B343:B344"/>
    <mergeCell ref="C343:C344"/>
    <mergeCell ref="D343:D344"/>
    <mergeCell ref="L343:L344"/>
    <mergeCell ref="P343:P344"/>
    <mergeCell ref="Q343:Q344"/>
    <mergeCell ref="R343:R344"/>
    <mergeCell ref="B341:B342"/>
    <mergeCell ref="C341:C342"/>
    <mergeCell ref="D341:D342"/>
    <mergeCell ref="L341:L342"/>
    <mergeCell ref="P341:P342"/>
    <mergeCell ref="Q341:Q342"/>
    <mergeCell ref="A337:A346"/>
    <mergeCell ref="R356:R357"/>
    <mergeCell ref="B358:B359"/>
    <mergeCell ref="C358:C359"/>
    <mergeCell ref="D358:D359"/>
    <mergeCell ref="L358:L359"/>
    <mergeCell ref="P358:P359"/>
    <mergeCell ref="Q358:Q359"/>
    <mergeCell ref="R358:R359"/>
    <mergeCell ref="B356:B357"/>
    <mergeCell ref="C356:C357"/>
    <mergeCell ref="D356:D357"/>
    <mergeCell ref="L356:L357"/>
    <mergeCell ref="P356:P357"/>
    <mergeCell ref="Q356:Q357"/>
    <mergeCell ref="Q352:Q353"/>
    <mergeCell ref="R352:R353"/>
    <mergeCell ref="B354:B355"/>
    <mergeCell ref="C354:C355"/>
    <mergeCell ref="D354:D355"/>
    <mergeCell ref="L354:L355"/>
    <mergeCell ref="P354:P355"/>
    <mergeCell ref="Q354:Q355"/>
    <mergeCell ref="R354:R355"/>
    <mergeCell ref="G352:G353"/>
    <mergeCell ref="H352:H353"/>
    <mergeCell ref="I352:I353"/>
    <mergeCell ref="J352:J353"/>
    <mergeCell ref="K352:K353"/>
    <mergeCell ref="L352:L353"/>
    <mergeCell ref="Q367:Q368"/>
    <mergeCell ref="R367:R368"/>
    <mergeCell ref="B369:B370"/>
    <mergeCell ref="C369:C370"/>
    <mergeCell ref="D369:D370"/>
    <mergeCell ref="L369:L370"/>
    <mergeCell ref="P369:P370"/>
    <mergeCell ref="Q369:Q370"/>
    <mergeCell ref="R369:R370"/>
    <mergeCell ref="G367:G368"/>
    <mergeCell ref="H367:H368"/>
    <mergeCell ref="I367:I368"/>
    <mergeCell ref="J367:J368"/>
    <mergeCell ref="K367:K368"/>
    <mergeCell ref="L367:L368"/>
    <mergeCell ref="R360:R361"/>
    <mergeCell ref="L362:P362"/>
    <mergeCell ref="B366:D366"/>
    <mergeCell ref="P366:P368"/>
    <mergeCell ref="Q366:R366"/>
    <mergeCell ref="C367:C368"/>
    <mergeCell ref="D367:D368"/>
    <mergeCell ref="E367:E368"/>
    <mergeCell ref="F367:F368"/>
    <mergeCell ref="B360:B361"/>
    <mergeCell ref="C360:C361"/>
    <mergeCell ref="D360:D361"/>
    <mergeCell ref="L360:L361"/>
    <mergeCell ref="P360:P361"/>
    <mergeCell ref="Q360:Q361"/>
    <mergeCell ref="R375:R376"/>
    <mergeCell ref="L377:P377"/>
    <mergeCell ref="B381:D381"/>
    <mergeCell ref="P381:P383"/>
    <mergeCell ref="Q381:R381"/>
    <mergeCell ref="A382:A391"/>
    <mergeCell ref="C382:C383"/>
    <mergeCell ref="D382:D383"/>
    <mergeCell ref="E382:E383"/>
    <mergeCell ref="F382:F383"/>
    <mergeCell ref="B375:B376"/>
    <mergeCell ref="C375:C376"/>
    <mergeCell ref="D375:D376"/>
    <mergeCell ref="L375:L376"/>
    <mergeCell ref="P375:P376"/>
    <mergeCell ref="Q375:Q376"/>
    <mergeCell ref="R371:R372"/>
    <mergeCell ref="B373:B374"/>
    <mergeCell ref="C373:C374"/>
    <mergeCell ref="D373:D374"/>
    <mergeCell ref="L373:L374"/>
    <mergeCell ref="P373:P374"/>
    <mergeCell ref="Q373:Q374"/>
    <mergeCell ref="R373:R374"/>
    <mergeCell ref="B371:B372"/>
    <mergeCell ref="C371:C372"/>
    <mergeCell ref="D371:D372"/>
    <mergeCell ref="L371:L372"/>
    <mergeCell ref="P371:P372"/>
    <mergeCell ref="Q371:Q372"/>
    <mergeCell ref="A367:A376"/>
    <mergeCell ref="R386:R387"/>
    <mergeCell ref="B388:B389"/>
    <mergeCell ref="C388:C389"/>
    <mergeCell ref="D388:D389"/>
    <mergeCell ref="L388:L389"/>
    <mergeCell ref="P388:P389"/>
    <mergeCell ref="Q388:Q389"/>
    <mergeCell ref="R388:R389"/>
    <mergeCell ref="B386:B387"/>
    <mergeCell ref="C386:C387"/>
    <mergeCell ref="D386:D387"/>
    <mergeCell ref="L386:L387"/>
    <mergeCell ref="P386:P387"/>
    <mergeCell ref="Q386:Q387"/>
    <mergeCell ref="Q382:Q383"/>
    <mergeCell ref="R382:R383"/>
    <mergeCell ref="B384:B385"/>
    <mergeCell ref="C384:C385"/>
    <mergeCell ref="D384:D385"/>
    <mergeCell ref="L384:L385"/>
    <mergeCell ref="P384:P385"/>
    <mergeCell ref="Q384:Q385"/>
    <mergeCell ref="R384:R385"/>
    <mergeCell ref="G382:G383"/>
    <mergeCell ref="H382:H383"/>
    <mergeCell ref="I382:I383"/>
    <mergeCell ref="J382:J383"/>
    <mergeCell ref="K382:K383"/>
    <mergeCell ref="L382:L383"/>
    <mergeCell ref="Q397:Q398"/>
    <mergeCell ref="R397:R398"/>
    <mergeCell ref="B399:B400"/>
    <mergeCell ref="C399:C400"/>
    <mergeCell ref="D399:D400"/>
    <mergeCell ref="L399:L400"/>
    <mergeCell ref="P399:P400"/>
    <mergeCell ref="Q399:Q400"/>
    <mergeCell ref="R399:R400"/>
    <mergeCell ref="G397:G398"/>
    <mergeCell ref="H397:H398"/>
    <mergeCell ref="I397:I398"/>
    <mergeCell ref="J397:J398"/>
    <mergeCell ref="K397:K398"/>
    <mergeCell ref="L397:L398"/>
    <mergeCell ref="R390:R391"/>
    <mergeCell ref="L392:P392"/>
    <mergeCell ref="B396:D396"/>
    <mergeCell ref="P396:P398"/>
    <mergeCell ref="Q396:R396"/>
    <mergeCell ref="C397:C398"/>
    <mergeCell ref="D397:D398"/>
    <mergeCell ref="E397:E398"/>
    <mergeCell ref="F397:F398"/>
    <mergeCell ref="B390:B391"/>
    <mergeCell ref="C390:C391"/>
    <mergeCell ref="D390:D391"/>
    <mergeCell ref="L390:L391"/>
    <mergeCell ref="P390:P391"/>
    <mergeCell ref="Q390:Q391"/>
    <mergeCell ref="R405:R406"/>
    <mergeCell ref="L407:P407"/>
    <mergeCell ref="B411:D411"/>
    <mergeCell ref="P411:P413"/>
    <mergeCell ref="Q411:R411"/>
    <mergeCell ref="A412:A421"/>
    <mergeCell ref="C412:C413"/>
    <mergeCell ref="D412:D413"/>
    <mergeCell ref="E412:E413"/>
    <mergeCell ref="F412:F413"/>
    <mergeCell ref="B405:B406"/>
    <mergeCell ref="C405:C406"/>
    <mergeCell ref="D405:D406"/>
    <mergeCell ref="L405:L406"/>
    <mergeCell ref="P405:P406"/>
    <mergeCell ref="Q405:Q406"/>
    <mergeCell ref="R401:R402"/>
    <mergeCell ref="B403:B404"/>
    <mergeCell ref="C403:C404"/>
    <mergeCell ref="D403:D404"/>
    <mergeCell ref="L403:L404"/>
    <mergeCell ref="P403:P404"/>
    <mergeCell ref="Q403:Q404"/>
    <mergeCell ref="R403:R404"/>
    <mergeCell ref="B401:B402"/>
    <mergeCell ref="C401:C402"/>
    <mergeCell ref="D401:D402"/>
    <mergeCell ref="L401:L402"/>
    <mergeCell ref="P401:P402"/>
    <mergeCell ref="Q401:Q402"/>
    <mergeCell ref="A397:A406"/>
    <mergeCell ref="R416:R417"/>
    <mergeCell ref="B418:B419"/>
    <mergeCell ref="C418:C419"/>
    <mergeCell ref="D418:D419"/>
    <mergeCell ref="L418:L419"/>
    <mergeCell ref="P418:P419"/>
    <mergeCell ref="Q418:Q419"/>
    <mergeCell ref="R418:R419"/>
    <mergeCell ref="B416:B417"/>
    <mergeCell ref="C416:C417"/>
    <mergeCell ref="D416:D417"/>
    <mergeCell ref="L416:L417"/>
    <mergeCell ref="P416:P417"/>
    <mergeCell ref="Q416:Q417"/>
    <mergeCell ref="Q412:Q413"/>
    <mergeCell ref="R412:R413"/>
    <mergeCell ref="B414:B415"/>
    <mergeCell ref="C414:C415"/>
    <mergeCell ref="D414:D415"/>
    <mergeCell ref="L414:L415"/>
    <mergeCell ref="P414:P415"/>
    <mergeCell ref="Q414:Q415"/>
    <mergeCell ref="R414:R415"/>
    <mergeCell ref="G412:G413"/>
    <mergeCell ref="H412:H413"/>
    <mergeCell ref="I412:I413"/>
    <mergeCell ref="J412:J413"/>
    <mergeCell ref="K412:K413"/>
    <mergeCell ref="L412:L413"/>
    <mergeCell ref="Q427:Q428"/>
    <mergeCell ref="R427:R428"/>
    <mergeCell ref="B429:B430"/>
    <mergeCell ref="C429:C430"/>
    <mergeCell ref="D429:D430"/>
    <mergeCell ref="L429:L430"/>
    <mergeCell ref="P429:P430"/>
    <mergeCell ref="Q429:Q430"/>
    <mergeCell ref="R429:R430"/>
    <mergeCell ref="G427:G428"/>
    <mergeCell ref="H427:H428"/>
    <mergeCell ref="I427:I428"/>
    <mergeCell ref="J427:J428"/>
    <mergeCell ref="K427:K428"/>
    <mergeCell ref="L427:L428"/>
    <mergeCell ref="R420:R421"/>
    <mergeCell ref="L422:P422"/>
    <mergeCell ref="B426:D426"/>
    <mergeCell ref="P426:P428"/>
    <mergeCell ref="Q426:R426"/>
    <mergeCell ref="C427:C428"/>
    <mergeCell ref="D427:D428"/>
    <mergeCell ref="E427:E428"/>
    <mergeCell ref="F427:F428"/>
    <mergeCell ref="B420:B421"/>
    <mergeCell ref="C420:C421"/>
    <mergeCell ref="D420:D421"/>
    <mergeCell ref="L420:L421"/>
    <mergeCell ref="P420:P421"/>
    <mergeCell ref="Q420:Q421"/>
    <mergeCell ref="R435:R436"/>
    <mergeCell ref="L437:P437"/>
    <mergeCell ref="B441:D441"/>
    <mergeCell ref="P441:P443"/>
    <mergeCell ref="Q441:R441"/>
    <mergeCell ref="A442:A451"/>
    <mergeCell ref="C442:C443"/>
    <mergeCell ref="D442:D443"/>
    <mergeCell ref="E442:E443"/>
    <mergeCell ref="F442:F443"/>
    <mergeCell ref="B435:B436"/>
    <mergeCell ref="C435:C436"/>
    <mergeCell ref="D435:D436"/>
    <mergeCell ref="L435:L436"/>
    <mergeCell ref="P435:P436"/>
    <mergeCell ref="Q435:Q436"/>
    <mergeCell ref="R431:R432"/>
    <mergeCell ref="B433:B434"/>
    <mergeCell ref="C433:C434"/>
    <mergeCell ref="D433:D434"/>
    <mergeCell ref="L433:L434"/>
    <mergeCell ref="P433:P434"/>
    <mergeCell ref="Q433:Q434"/>
    <mergeCell ref="R433:R434"/>
    <mergeCell ref="B431:B432"/>
    <mergeCell ref="C431:C432"/>
    <mergeCell ref="D431:D432"/>
    <mergeCell ref="L431:L432"/>
    <mergeCell ref="P431:P432"/>
    <mergeCell ref="Q431:Q432"/>
    <mergeCell ref="A427:A436"/>
    <mergeCell ref="R446:R447"/>
    <mergeCell ref="B448:B449"/>
    <mergeCell ref="C448:C449"/>
    <mergeCell ref="D448:D449"/>
    <mergeCell ref="L448:L449"/>
    <mergeCell ref="P448:P449"/>
    <mergeCell ref="Q448:Q449"/>
    <mergeCell ref="R448:R449"/>
    <mergeCell ref="B446:B447"/>
    <mergeCell ref="C446:C447"/>
    <mergeCell ref="D446:D447"/>
    <mergeCell ref="L446:L447"/>
    <mergeCell ref="P446:P447"/>
    <mergeCell ref="Q446:Q447"/>
    <mergeCell ref="Q442:Q443"/>
    <mergeCell ref="R442:R443"/>
    <mergeCell ref="B444:B445"/>
    <mergeCell ref="C444:C445"/>
    <mergeCell ref="D444:D445"/>
    <mergeCell ref="L444:L445"/>
    <mergeCell ref="P444:P445"/>
    <mergeCell ref="Q444:Q445"/>
    <mergeCell ref="R444:R445"/>
    <mergeCell ref="G442:G443"/>
    <mergeCell ref="H442:H443"/>
    <mergeCell ref="I442:I443"/>
    <mergeCell ref="J442:J443"/>
    <mergeCell ref="K442:K443"/>
    <mergeCell ref="L442:L443"/>
    <mergeCell ref="Q457:Q458"/>
    <mergeCell ref="R457:R458"/>
    <mergeCell ref="B459:B460"/>
    <mergeCell ref="C459:C460"/>
    <mergeCell ref="D459:D460"/>
    <mergeCell ref="L459:L460"/>
    <mergeCell ref="P459:P460"/>
    <mergeCell ref="Q459:Q460"/>
    <mergeCell ref="R459:R460"/>
    <mergeCell ref="G457:G458"/>
    <mergeCell ref="H457:H458"/>
    <mergeCell ref="I457:I458"/>
    <mergeCell ref="J457:J458"/>
    <mergeCell ref="K457:K458"/>
    <mergeCell ref="L457:L458"/>
    <mergeCell ref="R450:R451"/>
    <mergeCell ref="L452:P452"/>
    <mergeCell ref="B456:D456"/>
    <mergeCell ref="P456:P458"/>
    <mergeCell ref="Q456:R456"/>
    <mergeCell ref="C457:C458"/>
    <mergeCell ref="D457:D458"/>
    <mergeCell ref="E457:E458"/>
    <mergeCell ref="F457:F458"/>
    <mergeCell ref="B450:B451"/>
    <mergeCell ref="C450:C451"/>
    <mergeCell ref="D450:D451"/>
    <mergeCell ref="L450:L451"/>
    <mergeCell ref="P450:P451"/>
    <mergeCell ref="Q450:Q451"/>
    <mergeCell ref="R465:R466"/>
    <mergeCell ref="L467:P467"/>
    <mergeCell ref="B471:D471"/>
    <mergeCell ref="P471:P473"/>
    <mergeCell ref="Q471:R471"/>
    <mergeCell ref="A472:A481"/>
    <mergeCell ref="C472:C473"/>
    <mergeCell ref="D472:D473"/>
    <mergeCell ref="E472:E473"/>
    <mergeCell ref="F472:F473"/>
    <mergeCell ref="B465:B466"/>
    <mergeCell ref="C465:C466"/>
    <mergeCell ref="D465:D466"/>
    <mergeCell ref="L465:L466"/>
    <mergeCell ref="P465:P466"/>
    <mergeCell ref="Q465:Q466"/>
    <mergeCell ref="R461:R462"/>
    <mergeCell ref="B463:B464"/>
    <mergeCell ref="C463:C464"/>
    <mergeCell ref="D463:D464"/>
    <mergeCell ref="L463:L464"/>
    <mergeCell ref="P463:P464"/>
    <mergeCell ref="Q463:Q464"/>
    <mergeCell ref="R463:R464"/>
    <mergeCell ref="B461:B462"/>
    <mergeCell ref="C461:C462"/>
    <mergeCell ref="D461:D462"/>
    <mergeCell ref="L461:L462"/>
    <mergeCell ref="P461:P462"/>
    <mergeCell ref="Q461:Q462"/>
    <mergeCell ref="A457:A466"/>
    <mergeCell ref="R476:R477"/>
    <mergeCell ref="B478:B479"/>
    <mergeCell ref="C478:C479"/>
    <mergeCell ref="D478:D479"/>
    <mergeCell ref="L478:L479"/>
    <mergeCell ref="P478:P479"/>
    <mergeCell ref="Q478:Q479"/>
    <mergeCell ref="R478:R479"/>
    <mergeCell ref="B476:B477"/>
    <mergeCell ref="C476:C477"/>
    <mergeCell ref="D476:D477"/>
    <mergeCell ref="L476:L477"/>
    <mergeCell ref="P476:P477"/>
    <mergeCell ref="Q476:Q477"/>
    <mergeCell ref="Q472:Q473"/>
    <mergeCell ref="R472:R473"/>
    <mergeCell ref="B474:B475"/>
    <mergeCell ref="C474:C475"/>
    <mergeCell ref="D474:D475"/>
    <mergeCell ref="L474:L475"/>
    <mergeCell ref="P474:P475"/>
    <mergeCell ref="Q474:Q475"/>
    <mergeCell ref="R474:R475"/>
    <mergeCell ref="G472:G473"/>
    <mergeCell ref="H472:H473"/>
    <mergeCell ref="I472:I473"/>
    <mergeCell ref="J472:J473"/>
    <mergeCell ref="K472:K473"/>
    <mergeCell ref="L472:L473"/>
    <mergeCell ref="Q487:Q488"/>
    <mergeCell ref="R487:R488"/>
    <mergeCell ref="B489:B490"/>
    <mergeCell ref="C489:C490"/>
    <mergeCell ref="D489:D490"/>
    <mergeCell ref="L489:L490"/>
    <mergeCell ref="P489:P490"/>
    <mergeCell ref="Q489:Q490"/>
    <mergeCell ref="R489:R490"/>
    <mergeCell ref="G487:G488"/>
    <mergeCell ref="H487:H488"/>
    <mergeCell ref="I487:I488"/>
    <mergeCell ref="J487:J488"/>
    <mergeCell ref="K487:K488"/>
    <mergeCell ref="L487:L488"/>
    <mergeCell ref="R480:R481"/>
    <mergeCell ref="L482:P482"/>
    <mergeCell ref="B486:D486"/>
    <mergeCell ref="P486:P488"/>
    <mergeCell ref="Q486:R486"/>
    <mergeCell ref="C487:C488"/>
    <mergeCell ref="D487:D488"/>
    <mergeCell ref="E487:E488"/>
    <mergeCell ref="F487:F488"/>
    <mergeCell ref="B480:B481"/>
    <mergeCell ref="C480:C481"/>
    <mergeCell ref="D480:D481"/>
    <mergeCell ref="L480:L481"/>
    <mergeCell ref="P480:P481"/>
    <mergeCell ref="Q480:Q481"/>
    <mergeCell ref="R495:R496"/>
    <mergeCell ref="L497:P497"/>
    <mergeCell ref="B501:D501"/>
    <mergeCell ref="P501:P503"/>
    <mergeCell ref="Q501:R501"/>
    <mergeCell ref="A502:A511"/>
    <mergeCell ref="C502:C503"/>
    <mergeCell ref="D502:D503"/>
    <mergeCell ref="E502:E503"/>
    <mergeCell ref="F502:F503"/>
    <mergeCell ref="B495:B496"/>
    <mergeCell ref="C495:C496"/>
    <mergeCell ref="D495:D496"/>
    <mergeCell ref="L495:L496"/>
    <mergeCell ref="P495:P496"/>
    <mergeCell ref="Q495:Q496"/>
    <mergeCell ref="R491:R492"/>
    <mergeCell ref="B493:B494"/>
    <mergeCell ref="C493:C494"/>
    <mergeCell ref="D493:D494"/>
    <mergeCell ref="L493:L494"/>
    <mergeCell ref="P493:P494"/>
    <mergeCell ref="Q493:Q494"/>
    <mergeCell ref="R493:R494"/>
    <mergeCell ref="B491:B492"/>
    <mergeCell ref="C491:C492"/>
    <mergeCell ref="D491:D492"/>
    <mergeCell ref="L491:L492"/>
    <mergeCell ref="P491:P492"/>
    <mergeCell ref="Q491:Q492"/>
    <mergeCell ref="A487:A496"/>
    <mergeCell ref="R506:R507"/>
    <mergeCell ref="B508:B509"/>
    <mergeCell ref="C508:C509"/>
    <mergeCell ref="D508:D509"/>
    <mergeCell ref="L508:L509"/>
    <mergeCell ref="P508:P509"/>
    <mergeCell ref="Q508:Q509"/>
    <mergeCell ref="R508:R509"/>
    <mergeCell ref="B506:B507"/>
    <mergeCell ref="C506:C507"/>
    <mergeCell ref="D506:D507"/>
    <mergeCell ref="L506:L507"/>
    <mergeCell ref="P506:P507"/>
    <mergeCell ref="Q506:Q507"/>
    <mergeCell ref="Q502:Q503"/>
    <mergeCell ref="R502:R503"/>
    <mergeCell ref="B504:B505"/>
    <mergeCell ref="C504:C505"/>
    <mergeCell ref="D504:D505"/>
    <mergeCell ref="L504:L505"/>
    <mergeCell ref="P504:P505"/>
    <mergeCell ref="Q504:Q505"/>
    <mergeCell ref="R504:R505"/>
    <mergeCell ref="G502:G503"/>
    <mergeCell ref="H502:H503"/>
    <mergeCell ref="I502:I503"/>
    <mergeCell ref="J502:J503"/>
    <mergeCell ref="K502:K503"/>
    <mergeCell ref="L502:L503"/>
    <mergeCell ref="Q517:Q518"/>
    <mergeCell ref="R517:R518"/>
    <mergeCell ref="B519:B520"/>
    <mergeCell ref="C519:C520"/>
    <mergeCell ref="D519:D520"/>
    <mergeCell ref="L519:L520"/>
    <mergeCell ref="P519:P520"/>
    <mergeCell ref="Q519:Q520"/>
    <mergeCell ref="R519:R520"/>
    <mergeCell ref="G517:G518"/>
    <mergeCell ref="H517:H518"/>
    <mergeCell ref="I517:I518"/>
    <mergeCell ref="J517:J518"/>
    <mergeCell ref="K517:K518"/>
    <mergeCell ref="L517:L518"/>
    <mergeCell ref="R510:R511"/>
    <mergeCell ref="L512:P512"/>
    <mergeCell ref="B516:D516"/>
    <mergeCell ref="P516:P518"/>
    <mergeCell ref="Q516:R516"/>
    <mergeCell ref="C517:C518"/>
    <mergeCell ref="D517:D518"/>
    <mergeCell ref="E517:E518"/>
    <mergeCell ref="F517:F518"/>
    <mergeCell ref="B510:B511"/>
    <mergeCell ref="C510:C511"/>
    <mergeCell ref="D510:D511"/>
    <mergeCell ref="L510:L511"/>
    <mergeCell ref="P510:P511"/>
    <mergeCell ref="Q510:Q511"/>
    <mergeCell ref="R525:R526"/>
    <mergeCell ref="L527:P527"/>
    <mergeCell ref="B531:D531"/>
    <mergeCell ref="P531:P533"/>
    <mergeCell ref="Q531:R531"/>
    <mergeCell ref="A532:A541"/>
    <mergeCell ref="C532:C533"/>
    <mergeCell ref="D532:D533"/>
    <mergeCell ref="E532:E533"/>
    <mergeCell ref="F532:F533"/>
    <mergeCell ref="B525:B526"/>
    <mergeCell ref="C525:C526"/>
    <mergeCell ref="D525:D526"/>
    <mergeCell ref="L525:L526"/>
    <mergeCell ref="P525:P526"/>
    <mergeCell ref="Q525:Q526"/>
    <mergeCell ref="R521:R522"/>
    <mergeCell ref="B523:B524"/>
    <mergeCell ref="C523:C524"/>
    <mergeCell ref="D523:D524"/>
    <mergeCell ref="L523:L524"/>
    <mergeCell ref="P523:P524"/>
    <mergeCell ref="Q523:Q524"/>
    <mergeCell ref="R523:R524"/>
    <mergeCell ref="B521:B522"/>
    <mergeCell ref="C521:C522"/>
    <mergeCell ref="D521:D522"/>
    <mergeCell ref="L521:L522"/>
    <mergeCell ref="P521:P522"/>
    <mergeCell ref="Q521:Q522"/>
    <mergeCell ref="A517:A526"/>
    <mergeCell ref="R536:R537"/>
    <mergeCell ref="B538:B539"/>
    <mergeCell ref="C538:C539"/>
    <mergeCell ref="D538:D539"/>
    <mergeCell ref="L538:L539"/>
    <mergeCell ref="P538:P539"/>
    <mergeCell ref="Q538:Q539"/>
    <mergeCell ref="R538:R539"/>
    <mergeCell ref="B536:B537"/>
    <mergeCell ref="C536:C537"/>
    <mergeCell ref="D536:D537"/>
    <mergeCell ref="L536:L537"/>
    <mergeCell ref="P536:P537"/>
    <mergeCell ref="Q536:Q537"/>
    <mergeCell ref="Q532:Q533"/>
    <mergeCell ref="R532:R533"/>
    <mergeCell ref="B534:B535"/>
    <mergeCell ref="C534:C535"/>
    <mergeCell ref="D534:D535"/>
    <mergeCell ref="L534:L535"/>
    <mergeCell ref="P534:P535"/>
    <mergeCell ref="Q534:Q535"/>
    <mergeCell ref="R534:R535"/>
    <mergeCell ref="G532:G533"/>
    <mergeCell ref="H532:H533"/>
    <mergeCell ref="I532:I533"/>
    <mergeCell ref="J532:J533"/>
    <mergeCell ref="K532:K533"/>
    <mergeCell ref="L532:L533"/>
    <mergeCell ref="Q547:Q548"/>
    <mergeCell ref="R547:R548"/>
    <mergeCell ref="B549:B550"/>
    <mergeCell ref="C549:C550"/>
    <mergeCell ref="D549:D550"/>
    <mergeCell ref="L549:L550"/>
    <mergeCell ref="P549:P550"/>
    <mergeCell ref="Q549:Q550"/>
    <mergeCell ref="R549:R550"/>
    <mergeCell ref="G547:G548"/>
    <mergeCell ref="H547:H548"/>
    <mergeCell ref="I547:I548"/>
    <mergeCell ref="J547:J548"/>
    <mergeCell ref="K547:K548"/>
    <mergeCell ref="L547:L548"/>
    <mergeCell ref="R540:R541"/>
    <mergeCell ref="L542:P542"/>
    <mergeCell ref="B546:D546"/>
    <mergeCell ref="P546:P548"/>
    <mergeCell ref="Q546:R546"/>
    <mergeCell ref="C547:C548"/>
    <mergeCell ref="D547:D548"/>
    <mergeCell ref="E547:E548"/>
    <mergeCell ref="F547:F548"/>
    <mergeCell ref="B540:B541"/>
    <mergeCell ref="C540:C541"/>
    <mergeCell ref="D540:D541"/>
    <mergeCell ref="L540:L541"/>
    <mergeCell ref="P540:P541"/>
    <mergeCell ref="Q540:Q541"/>
    <mergeCell ref="R555:R556"/>
    <mergeCell ref="L557:P557"/>
    <mergeCell ref="B561:D561"/>
    <mergeCell ref="P561:P563"/>
    <mergeCell ref="Q561:R561"/>
    <mergeCell ref="A562:A571"/>
    <mergeCell ref="C562:C563"/>
    <mergeCell ref="D562:D563"/>
    <mergeCell ref="E562:E563"/>
    <mergeCell ref="F562:F563"/>
    <mergeCell ref="B555:B556"/>
    <mergeCell ref="C555:C556"/>
    <mergeCell ref="D555:D556"/>
    <mergeCell ref="L555:L556"/>
    <mergeCell ref="P555:P556"/>
    <mergeCell ref="Q555:Q556"/>
    <mergeCell ref="R551:R552"/>
    <mergeCell ref="B553:B554"/>
    <mergeCell ref="C553:C554"/>
    <mergeCell ref="D553:D554"/>
    <mergeCell ref="L553:L554"/>
    <mergeCell ref="P553:P554"/>
    <mergeCell ref="Q553:Q554"/>
    <mergeCell ref="R553:R554"/>
    <mergeCell ref="B551:B552"/>
    <mergeCell ref="C551:C552"/>
    <mergeCell ref="D551:D552"/>
    <mergeCell ref="L551:L552"/>
    <mergeCell ref="P551:P552"/>
    <mergeCell ref="Q551:Q552"/>
    <mergeCell ref="A547:A556"/>
    <mergeCell ref="B570:B571"/>
    <mergeCell ref="C570:C571"/>
    <mergeCell ref="D570:D571"/>
    <mergeCell ref="B576:D576"/>
    <mergeCell ref="P576:P578"/>
    <mergeCell ref="Q576:R576"/>
    <mergeCell ref="H577:H578"/>
    <mergeCell ref="I577:I578"/>
    <mergeCell ref="J577:J578"/>
    <mergeCell ref="K577:K578"/>
    <mergeCell ref="B566:B567"/>
    <mergeCell ref="C566:C567"/>
    <mergeCell ref="D566:D567"/>
    <mergeCell ref="B568:B569"/>
    <mergeCell ref="C568:C569"/>
    <mergeCell ref="D568:D569"/>
    <mergeCell ref="M562:M563"/>
    <mergeCell ref="N562:N563"/>
    <mergeCell ref="Q562:Q563"/>
    <mergeCell ref="R562:R563"/>
    <mergeCell ref="B564:B565"/>
    <mergeCell ref="C564:C565"/>
    <mergeCell ref="D564:D565"/>
    <mergeCell ref="P564:P571"/>
    <mergeCell ref="Q564:Q571"/>
    <mergeCell ref="R564:R571"/>
    <mergeCell ref="G562:G563"/>
    <mergeCell ref="H562:H563"/>
    <mergeCell ref="I562:I563"/>
    <mergeCell ref="J562:J563"/>
    <mergeCell ref="K562:K563"/>
    <mergeCell ref="L562:L563"/>
    <mergeCell ref="L577:L578"/>
    <mergeCell ref="Q577:Q578"/>
    <mergeCell ref="R577:R578"/>
    <mergeCell ref="B579:B580"/>
    <mergeCell ref="C579:C580"/>
    <mergeCell ref="D579:D580"/>
    <mergeCell ref="L579:L580"/>
    <mergeCell ref="P579:P580"/>
    <mergeCell ref="Q579:Q580"/>
    <mergeCell ref="R579:R580"/>
    <mergeCell ref="A577:A586"/>
    <mergeCell ref="C577:C578"/>
    <mergeCell ref="D577:D578"/>
    <mergeCell ref="E577:E578"/>
    <mergeCell ref="F577:F578"/>
    <mergeCell ref="G577:G578"/>
    <mergeCell ref="B581:B582"/>
    <mergeCell ref="C581:C582"/>
    <mergeCell ref="D581:D582"/>
    <mergeCell ref="R583:R584"/>
    <mergeCell ref="B585:B586"/>
    <mergeCell ref="C585:C586"/>
    <mergeCell ref="D585:D586"/>
    <mergeCell ref="L585:L586"/>
    <mergeCell ref="P585:P586"/>
    <mergeCell ref="Q585:Q586"/>
    <mergeCell ref="R585:R586"/>
    <mergeCell ref="L581:L582"/>
    <mergeCell ref="P581:P582"/>
    <mergeCell ref="Q581:Q582"/>
    <mergeCell ref="R581:R582"/>
    <mergeCell ref="B583:B584"/>
    <mergeCell ref="C583:C584"/>
    <mergeCell ref="D583:D584"/>
    <mergeCell ref="L583:L584"/>
    <mergeCell ref="P583:P584"/>
    <mergeCell ref="Q583:Q584"/>
    <mergeCell ref="R592:R593"/>
    <mergeCell ref="B594:B595"/>
    <mergeCell ref="C594:C595"/>
    <mergeCell ref="D594:D595"/>
    <mergeCell ref="L594:L595"/>
    <mergeCell ref="P594:P595"/>
    <mergeCell ref="Q594:Q595"/>
    <mergeCell ref="R594:R595"/>
    <mergeCell ref="H592:H593"/>
    <mergeCell ref="I592:I593"/>
    <mergeCell ref="J592:J593"/>
    <mergeCell ref="K592:K593"/>
    <mergeCell ref="L592:L593"/>
    <mergeCell ref="Q592:Q593"/>
    <mergeCell ref="L587:P587"/>
    <mergeCell ref="B591:D591"/>
    <mergeCell ref="P591:P593"/>
    <mergeCell ref="Q591:R591"/>
    <mergeCell ref="C592:C593"/>
    <mergeCell ref="D592:D593"/>
    <mergeCell ref="E592:E593"/>
    <mergeCell ref="F592:F593"/>
    <mergeCell ref="G592:G593"/>
    <mergeCell ref="R600:R601"/>
    <mergeCell ref="L602:P602"/>
    <mergeCell ref="B606:D606"/>
    <mergeCell ref="P606:P608"/>
    <mergeCell ref="Q606:R606"/>
    <mergeCell ref="A607:A616"/>
    <mergeCell ref="C607:C608"/>
    <mergeCell ref="D607:D608"/>
    <mergeCell ref="E607:E608"/>
    <mergeCell ref="F607:F608"/>
    <mergeCell ref="B600:B601"/>
    <mergeCell ref="C600:C601"/>
    <mergeCell ref="D600:D601"/>
    <mergeCell ref="L600:L601"/>
    <mergeCell ref="P600:P601"/>
    <mergeCell ref="Q600:Q601"/>
    <mergeCell ref="R596:R597"/>
    <mergeCell ref="B598:B599"/>
    <mergeCell ref="C598:C599"/>
    <mergeCell ref="D598:D599"/>
    <mergeCell ref="L598:L599"/>
    <mergeCell ref="P598:P599"/>
    <mergeCell ref="Q598:Q599"/>
    <mergeCell ref="R598:R599"/>
    <mergeCell ref="B596:B597"/>
    <mergeCell ref="C596:C597"/>
    <mergeCell ref="D596:D597"/>
    <mergeCell ref="L596:L597"/>
    <mergeCell ref="P596:P597"/>
    <mergeCell ref="Q596:Q597"/>
    <mergeCell ref="A592:A601"/>
    <mergeCell ref="R611:R612"/>
    <mergeCell ref="B613:B614"/>
    <mergeCell ref="C613:C614"/>
    <mergeCell ref="D613:D614"/>
    <mergeCell ref="L613:L614"/>
    <mergeCell ref="P613:P614"/>
    <mergeCell ref="Q613:Q614"/>
    <mergeCell ref="R613:R614"/>
    <mergeCell ref="B611:B612"/>
    <mergeCell ref="C611:C612"/>
    <mergeCell ref="D611:D612"/>
    <mergeCell ref="L611:L612"/>
    <mergeCell ref="P611:P612"/>
    <mergeCell ref="Q611:Q612"/>
    <mergeCell ref="Q607:Q608"/>
    <mergeCell ref="R607:R608"/>
    <mergeCell ref="B609:B610"/>
    <mergeCell ref="C609:C610"/>
    <mergeCell ref="D609:D610"/>
    <mergeCell ref="L609:L610"/>
    <mergeCell ref="P609:P610"/>
    <mergeCell ref="Q609:Q610"/>
    <mergeCell ref="R609:R610"/>
    <mergeCell ref="G607:G608"/>
    <mergeCell ref="H607:H608"/>
    <mergeCell ref="I607:I608"/>
    <mergeCell ref="J607:J608"/>
    <mergeCell ref="K607:K608"/>
    <mergeCell ref="L607:L608"/>
    <mergeCell ref="Q622:Q623"/>
    <mergeCell ref="R622:R623"/>
    <mergeCell ref="B624:B625"/>
    <mergeCell ref="C624:C625"/>
    <mergeCell ref="D624:D625"/>
    <mergeCell ref="L624:L625"/>
    <mergeCell ref="P624:P625"/>
    <mergeCell ref="Q624:Q625"/>
    <mergeCell ref="R624:R625"/>
    <mergeCell ref="G622:G623"/>
    <mergeCell ref="H622:H623"/>
    <mergeCell ref="I622:I623"/>
    <mergeCell ref="J622:J623"/>
    <mergeCell ref="K622:K623"/>
    <mergeCell ref="L622:L623"/>
    <mergeCell ref="R615:R616"/>
    <mergeCell ref="L617:P617"/>
    <mergeCell ref="B621:D621"/>
    <mergeCell ref="P621:P623"/>
    <mergeCell ref="Q621:R621"/>
    <mergeCell ref="C622:C623"/>
    <mergeCell ref="D622:D623"/>
    <mergeCell ref="E622:E623"/>
    <mergeCell ref="F622:F623"/>
    <mergeCell ref="B615:B616"/>
    <mergeCell ref="C615:C616"/>
    <mergeCell ref="D615:D616"/>
    <mergeCell ref="L615:L616"/>
    <mergeCell ref="P615:P616"/>
    <mergeCell ref="Q615:Q616"/>
    <mergeCell ref="R630:R631"/>
    <mergeCell ref="L632:P632"/>
    <mergeCell ref="B636:D636"/>
    <mergeCell ref="P636:P638"/>
    <mergeCell ref="Q636:R636"/>
    <mergeCell ref="A637:A646"/>
    <mergeCell ref="C637:C638"/>
    <mergeCell ref="D637:D638"/>
    <mergeCell ref="E637:E638"/>
    <mergeCell ref="F637:F638"/>
    <mergeCell ref="B630:B631"/>
    <mergeCell ref="C630:C631"/>
    <mergeCell ref="D630:D631"/>
    <mergeCell ref="L630:L631"/>
    <mergeCell ref="P630:P631"/>
    <mergeCell ref="Q630:Q631"/>
    <mergeCell ref="R626:R627"/>
    <mergeCell ref="B628:B629"/>
    <mergeCell ref="C628:C629"/>
    <mergeCell ref="D628:D629"/>
    <mergeCell ref="L628:L629"/>
    <mergeCell ref="P628:P629"/>
    <mergeCell ref="Q628:Q629"/>
    <mergeCell ref="R628:R629"/>
    <mergeCell ref="B626:B627"/>
    <mergeCell ref="C626:C627"/>
    <mergeCell ref="D626:D627"/>
    <mergeCell ref="L626:L627"/>
    <mergeCell ref="P626:P627"/>
    <mergeCell ref="Q626:Q627"/>
    <mergeCell ref="A622:A631"/>
    <mergeCell ref="R641:R642"/>
    <mergeCell ref="B643:B644"/>
    <mergeCell ref="C643:C644"/>
    <mergeCell ref="D643:D644"/>
    <mergeCell ref="L643:L644"/>
    <mergeCell ref="P643:P644"/>
    <mergeCell ref="Q643:Q644"/>
    <mergeCell ref="R643:R644"/>
    <mergeCell ref="B641:B642"/>
    <mergeCell ref="C641:C642"/>
    <mergeCell ref="D641:D642"/>
    <mergeCell ref="L641:L642"/>
    <mergeCell ref="P641:P642"/>
    <mergeCell ref="Q641:Q642"/>
    <mergeCell ref="Q637:Q638"/>
    <mergeCell ref="R637:R638"/>
    <mergeCell ref="B639:B640"/>
    <mergeCell ref="C639:C640"/>
    <mergeCell ref="D639:D640"/>
    <mergeCell ref="L639:L640"/>
    <mergeCell ref="P639:P640"/>
    <mergeCell ref="Q639:Q640"/>
    <mergeCell ref="R639:R640"/>
    <mergeCell ref="G637:G638"/>
    <mergeCell ref="H637:H638"/>
    <mergeCell ref="I637:I638"/>
    <mergeCell ref="J637:J638"/>
    <mergeCell ref="K637:K638"/>
    <mergeCell ref="L637:L638"/>
    <mergeCell ref="Q652:Q653"/>
    <mergeCell ref="R652:R653"/>
    <mergeCell ref="B654:B655"/>
    <mergeCell ref="C654:C655"/>
    <mergeCell ref="D654:D655"/>
    <mergeCell ref="L654:L655"/>
    <mergeCell ref="P654:P655"/>
    <mergeCell ref="Q654:Q655"/>
    <mergeCell ref="R654:R655"/>
    <mergeCell ref="G652:G653"/>
    <mergeCell ref="H652:H653"/>
    <mergeCell ref="I652:I653"/>
    <mergeCell ref="J652:J653"/>
    <mergeCell ref="K652:K653"/>
    <mergeCell ref="L652:L653"/>
    <mergeCell ref="R645:R646"/>
    <mergeCell ref="L647:P647"/>
    <mergeCell ref="B651:D651"/>
    <mergeCell ref="P651:P653"/>
    <mergeCell ref="Q651:R651"/>
    <mergeCell ref="C652:C653"/>
    <mergeCell ref="D652:D653"/>
    <mergeCell ref="E652:E653"/>
    <mergeCell ref="F652:F653"/>
    <mergeCell ref="B645:B646"/>
    <mergeCell ref="C645:C646"/>
    <mergeCell ref="D645:D646"/>
    <mergeCell ref="L645:L646"/>
    <mergeCell ref="P645:P646"/>
    <mergeCell ref="Q645:Q646"/>
    <mergeCell ref="R660:R661"/>
    <mergeCell ref="L662:P662"/>
    <mergeCell ref="B666:D666"/>
    <mergeCell ref="P666:P668"/>
    <mergeCell ref="Q666:R666"/>
    <mergeCell ref="A667:A676"/>
    <mergeCell ref="C667:C668"/>
    <mergeCell ref="D667:D668"/>
    <mergeCell ref="E667:E668"/>
    <mergeCell ref="F667:F668"/>
    <mergeCell ref="B660:B661"/>
    <mergeCell ref="C660:C661"/>
    <mergeCell ref="D660:D661"/>
    <mergeCell ref="L660:L661"/>
    <mergeCell ref="P660:P661"/>
    <mergeCell ref="Q660:Q661"/>
    <mergeCell ref="R656:R657"/>
    <mergeCell ref="B658:B659"/>
    <mergeCell ref="C658:C659"/>
    <mergeCell ref="D658:D659"/>
    <mergeCell ref="L658:L659"/>
    <mergeCell ref="P658:P659"/>
    <mergeCell ref="Q658:Q659"/>
    <mergeCell ref="R658:R659"/>
    <mergeCell ref="B656:B657"/>
    <mergeCell ref="C656:C657"/>
    <mergeCell ref="D656:D657"/>
    <mergeCell ref="L656:L657"/>
    <mergeCell ref="P656:P657"/>
    <mergeCell ref="Q656:Q657"/>
    <mergeCell ref="A652:A661"/>
    <mergeCell ref="R671:R672"/>
    <mergeCell ref="B671:B672"/>
    <mergeCell ref="C671:C672"/>
    <mergeCell ref="D671:D672"/>
    <mergeCell ref="L671:L672"/>
    <mergeCell ref="P671:P672"/>
    <mergeCell ref="Q671:Q672"/>
    <mergeCell ref="Q667:Q668"/>
    <mergeCell ref="R667:R668"/>
    <mergeCell ref="B669:B670"/>
    <mergeCell ref="C669:C670"/>
    <mergeCell ref="D669:D670"/>
    <mergeCell ref="L669:L670"/>
    <mergeCell ref="P669:P670"/>
    <mergeCell ref="Q669:Q670"/>
    <mergeCell ref="R669:R670"/>
    <mergeCell ref="G667:G668"/>
    <mergeCell ref="H667:H668"/>
    <mergeCell ref="I667:I668"/>
    <mergeCell ref="J667:J668"/>
    <mergeCell ref="K667:K668"/>
    <mergeCell ref="L667:L668"/>
    <mergeCell ref="R675:R676"/>
    <mergeCell ref="L677:P677"/>
    <mergeCell ref="B681:D681"/>
    <mergeCell ref="P681:P683"/>
    <mergeCell ref="Q681:R681"/>
    <mergeCell ref="C682:C683"/>
    <mergeCell ref="D682:D683"/>
    <mergeCell ref="E682:E683"/>
    <mergeCell ref="F682:F683"/>
    <mergeCell ref="B675:B676"/>
    <mergeCell ref="C675:C676"/>
    <mergeCell ref="D675:D676"/>
    <mergeCell ref="L675:L676"/>
    <mergeCell ref="P675:P676"/>
    <mergeCell ref="Q675:Q676"/>
    <mergeCell ref="B673:B674"/>
    <mergeCell ref="C673:C674"/>
    <mergeCell ref="D673:D674"/>
    <mergeCell ref="L673:L674"/>
    <mergeCell ref="P673:P674"/>
    <mergeCell ref="Q673:Q674"/>
    <mergeCell ref="R673:R674"/>
    <mergeCell ref="Q682:Q683"/>
    <mergeCell ref="R682:R683"/>
    <mergeCell ref="B684:B685"/>
    <mergeCell ref="C684:C685"/>
    <mergeCell ref="D684:D685"/>
    <mergeCell ref="L684:L685"/>
    <mergeCell ref="P684:P685"/>
    <mergeCell ref="Q684:Q685"/>
    <mergeCell ref="R684:R685"/>
    <mergeCell ref="G682:G683"/>
    <mergeCell ref="H682:H683"/>
    <mergeCell ref="I682:I683"/>
    <mergeCell ref="J682:J683"/>
    <mergeCell ref="K682:K683"/>
    <mergeCell ref="L682:L683"/>
    <mergeCell ref="P699:P700"/>
    <mergeCell ref="Q699:Q700"/>
    <mergeCell ref="R699:R700"/>
    <mergeCell ref="G697:G698"/>
    <mergeCell ref="H697:H698"/>
    <mergeCell ref="I697:I698"/>
    <mergeCell ref="J697:J698"/>
    <mergeCell ref="K697:K698"/>
    <mergeCell ref="L697:L698"/>
    <mergeCell ref="R690:R691"/>
    <mergeCell ref="L692:P692"/>
    <mergeCell ref="B696:D696"/>
    <mergeCell ref="P696:P698"/>
    <mergeCell ref="Q696:R696"/>
    <mergeCell ref="A697:A706"/>
    <mergeCell ref="C697:C698"/>
    <mergeCell ref="D697:D698"/>
    <mergeCell ref="E697:E698"/>
    <mergeCell ref="F697:F698"/>
    <mergeCell ref="B690:B691"/>
    <mergeCell ref="C690:C691"/>
    <mergeCell ref="D690:D691"/>
    <mergeCell ref="L690:L691"/>
    <mergeCell ref="P690:P691"/>
    <mergeCell ref="Q690:Q691"/>
    <mergeCell ref="R686:R687"/>
    <mergeCell ref="B688:B689"/>
    <mergeCell ref="C688:C689"/>
    <mergeCell ref="D688:D689"/>
    <mergeCell ref="L688:L689"/>
    <mergeCell ref="P688:P689"/>
    <mergeCell ref="Q688:Q689"/>
    <mergeCell ref="R688:R689"/>
    <mergeCell ref="B686:B687"/>
    <mergeCell ref="C686:C687"/>
    <mergeCell ref="D686:D687"/>
    <mergeCell ref="L686:L687"/>
    <mergeCell ref="P686:P687"/>
    <mergeCell ref="Q686:Q687"/>
    <mergeCell ref="A682:A691"/>
    <mergeCell ref="Q697:Q698"/>
    <mergeCell ref="R697:R698"/>
    <mergeCell ref="B699:B700"/>
    <mergeCell ref="C699:C700"/>
    <mergeCell ref="D699:D700"/>
    <mergeCell ref="L699:L700"/>
    <mergeCell ref="R705:R706"/>
    <mergeCell ref="L707:P707"/>
    <mergeCell ref="B705:B706"/>
    <mergeCell ref="C705:C706"/>
    <mergeCell ref="D705:D706"/>
    <mergeCell ref="L705:L706"/>
    <mergeCell ref="P705:P706"/>
    <mergeCell ref="Q705:Q706"/>
    <mergeCell ref="R701:R702"/>
    <mergeCell ref="B703:B704"/>
    <mergeCell ref="C703:C704"/>
    <mergeCell ref="D703:D704"/>
    <mergeCell ref="L703:L704"/>
    <mergeCell ref="P703:P704"/>
    <mergeCell ref="Q703:Q704"/>
    <mergeCell ref="R703:R704"/>
    <mergeCell ref="B701:B702"/>
    <mergeCell ref="C701:C702"/>
    <mergeCell ref="D701:D702"/>
    <mergeCell ref="L701:L702"/>
    <mergeCell ref="P701:P702"/>
    <mergeCell ref="Q701:Q702"/>
  </mergeCells>
  <dataValidations count="5">
    <dataValidation type="list" allowBlank="1" showInputMessage="1" showErrorMessage="1" sqref="M15 M568 M566 M570 M564 M313 M311 M315 M309 M298 M296 M300 M294 M283 M281 M285 M279 M268 M266 M270 M264 M253 M251 M255 M249 M238 M236 M240 M234 M223 M221 M225 M219 M208 M206 M210 M204 M193 M191 M195 M189 M178 M176 M180 M174 M163 M161 M165 M159 M148 M146 M150 M144 M133 M131 M135 M129 M118 M116 M120 M114 M103 M101 M105 M99 M88 M86 M90 M84 M73 M71 M75 M69 M43 M41 M45 M39 M28 M26 M30 M24 M13 M11">
      <formula1>$F$4:$F$6</formula1>
    </dataValidation>
    <dataValidation type="list" allowBlank="1" showInputMessage="1" showErrorMessage="1" sqref="K12 K571 K569 K567 K565 K316 K314 K312 K310 K301 K299 K297 K295 K286 K284 K282 K280 K271 K269 K267 K265 K256 K254 K252 K250 K241 K239 K237 K235 K226 K224 K222 K220 K211 K209 K207 K205 K196 K194 K192 K190 K181 K179 K177 K175 K166 K164 K162 K160 K151 K149 K147 K145 K136 K134 K132 K130 K121 K119 K117 K115 K106 K104 K102 K100 K91 K89 K87 K85 K76 K74 K72 K70 K46 K44 K42 K40 K31 K29 K27 K25 K16 K14">
      <formula1>$E$4:$E$6</formula1>
    </dataValidation>
    <dataValidation type="list" allowBlank="1" showInputMessage="1" showErrorMessage="1" sqref="J14 J571 J567 J569 J565 J316 J312 J314 J310 J301 J297 J299 J295 J286 J282 J284 J280 J271 J267 J269 J265 J256 J252 J254 J250 J241 J237 J239 J235 J226 J222 J224 J220 J211 J207 J209 J205 J196 J192 J194 J190 J181 J177 J179 J175 J166 J162 J164 J160 J151 J147 J149 J145 J136 J132 J134 J130 J121 J117 J119 J115 J106 J102 J104 J100 J91 J87 J89 J85 J76 J72 J74 J70 J46 J42 J44 J40 J31 J27 J29 J25 J16 J12">
      <formula1>$D$4:$D$5</formula1>
    </dataValidation>
    <dataValidation type="list" allowBlank="1" showInputMessage="1" showErrorMessage="1" sqref="I12 I571 I569 I567 I565 I316 I314 I312 I310 I301 I299 I297 I295 I286 I284 I282 I280 I271 I269 I267 I265 I256 I254 I252 I250 I241 I239 I237 I235 I226 I224 I222 I220 I211 I209 I207 I205 I196 I194 I192 I190 I181 I179 I177 I175 I166 I164 I162 I160 I151 I149 I147 I145 I136 I134 I132 I130 I121 I119 I117 I115 I106 I104 I102 I100 I91 I89 I87 I85 I76 I74 I72 I70 I46 I44 I42 I40 I31 I29 I27 I25 I16 I14">
      <formula1>$C$4:$C$5</formula1>
    </dataValidation>
    <dataValidation type="list" allowBlank="1" showInputMessage="1" showErrorMessage="1" sqref="H12 H571 H569 H567 H565 H316 H314 H312 H310 H301 H299 H297 H295 H286 H284 H282 H280 H271 H269 H267 H265 H256 H254 H252 H250 H241 H239 H237 H235 H226 H224 H222 H220 H211 H209 H207 H205 H196 H194 H192 H190 H181 H179 H177 H175 H166 H164 H162 H160 H151 H149 H147 H145 H136 H134 H132 H130 H121 H119 H117 H115 H106 H104 H102 H100 H91 H89 H87 H85 H76 H74 H72 H70 H46 H44 H42 H40 H31 H29 H27 H25 H16 H14">
      <formula1>$B$4:$B$6</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Listas!$F$4:$F$6</xm:f>
          </x14:formula1>
          <xm:sqref>M9</xm:sqref>
        </x14:dataValidation>
        <x14:dataValidation type="list" allowBlank="1" showInputMessage="1" showErrorMessage="1">
          <x14:formula1>
            <xm:f>Listas!$E$4:$E$6</xm:f>
          </x14:formula1>
          <xm:sqref>K10</xm:sqref>
        </x14:dataValidation>
        <x14:dataValidation type="list" allowBlank="1" showInputMessage="1" showErrorMessage="1">
          <x14:formula1>
            <xm:f>Listas!$D$4:$D$5</xm:f>
          </x14:formula1>
          <xm:sqref>J10</xm:sqref>
        </x14:dataValidation>
        <x14:dataValidation type="list" allowBlank="1" showInputMessage="1" showErrorMessage="1">
          <x14:formula1>
            <xm:f>Listas!$C$4:$C$5</xm:f>
          </x14:formula1>
          <xm:sqref>I10</xm:sqref>
        </x14:dataValidation>
        <x14:dataValidation type="list" allowBlank="1" showInputMessage="1" showErrorMessage="1">
          <x14:formula1>
            <xm:f>Listas!$B$4:$B$6</xm:f>
          </x14:formula1>
          <xm:sqref>H10</xm:sqref>
        </x14:dataValidation>
        <x14:dataValidation type="list" allowBlank="1" showInputMessage="1" showErrorMessage="1">
          <x14:formula1>
            <xm:f>Listas!#REF!</xm:f>
          </x14:formula1>
          <xm:sqref>N571:O571 E571:G571 E569:G569 E567:G567 E565:G565 E316:G316 E314:G314 E312:G312 E310:G310 E301:G301 E299:G299 E297:G297 E295:G295 E286:G286 E284:G284 E282:G282 E280:G280 E271:G271 E269:G269 E267:G267 E265:G265 E256:G256 E254:G254 E252:G252 E250:G250 E241:G241 E239:G239 E237:G237 E235:G235 E226:G226 E224:G224 E222:G222 E220:G220 E211:G211 E209:G209 E207:G207 E205:G205 E196:G196 E194:G194 E192:G192 E190:G190 E181:G181 E179:G179 E177:G177 E175:G175 E166:G166 E164:G164 E162:G162 E160:G160 E151:G151 E149:G149 E147:G147 E145:G145 E136:G136 E134:G134 E132:G132 E130:G130 E121:G121 E119:G119 E117:G117 E115:G115 E106:G106 E104:G104 E102:G102 E100:G100 E91:G91 E89:G89 E87:G87 E85:G85 E76:G76 E74:G74 E72:G72 E70:G70 E46:G46 E44:G44 E42:G42 E40:G40 E31:G31 E29:G29 E27:G27 E25:G25 E16:G16 E14:G14 E12:G12 E10:G10 N12 N569:O569 N567:O567 N565:O565 N316:O316 N314:O314 N312:O312 N310:O310 N301:O301 N299:O299 N297:O297 N295:O295 N286:O286 N284:O284 N282:O282 N280:O280 N271:O271 N269:O269 N267:O267 N265:O265 N256:O256 N254:O254 N252:O252 N250:O250 N241:O241 N239:O239 N237:O237 N235:O235 N226:O226 N224:O224 N222:O222 N220:O220 N211:O211 N209:O209 N207:O207 N205:O205 N196:O196 N194:O194 N192:O192 N190:O190 N181:O181 N179:O179 N177:O177 N175:O175 N166:O166 N164:O164 N162:O162 N160:O160 N151:O151 N149:O149 N147:O147 N145:O145 N136:O136 N134:O134 N132:O132 N130:O130 N121:O121 N119:O119 N117:O117 N115:O115 N106:O106 N104:O104 N102:O102 N100:O100 N91:O91 N89:O89 N87:O87 N85:O85 N76:O76 N74:O74 N72:O72 N70:O70 N46:O46 N44:O44 N42:O42 N40:O40 N31:O31 N29:O29 N27:O27 N25:O25 N16:O16 N14:O14 N10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
  <sheetViews>
    <sheetView topLeftCell="A13" workbookViewId="0">
      <selection activeCell="B21" sqref="B21"/>
    </sheetView>
  </sheetViews>
  <sheetFormatPr baseColWidth="10" defaultRowHeight="15" x14ac:dyDescent="0.25"/>
  <cols>
    <col min="1" max="1" width="15.42578125" style="14" bestFit="1" customWidth="1"/>
    <col min="2" max="2" width="16.5703125" style="14" bestFit="1" customWidth="1"/>
    <col min="3" max="3" width="15.42578125" bestFit="1" customWidth="1"/>
    <col min="4" max="4" width="16.5703125" style="14" bestFit="1" customWidth="1"/>
    <col min="5" max="5" width="18.42578125" bestFit="1" customWidth="1"/>
    <col min="6" max="6" width="14.28515625" bestFit="1" customWidth="1"/>
  </cols>
  <sheetData>
    <row r="2" spans="1:6" x14ac:dyDescent="0.25">
      <c r="A2" s="43" t="s">
        <v>2</v>
      </c>
      <c r="B2" s="43" t="s">
        <v>79</v>
      </c>
      <c r="C2" s="10" t="s">
        <v>2</v>
      </c>
      <c r="D2" s="10" t="s">
        <v>79</v>
      </c>
      <c r="E2" s="10" t="s">
        <v>78</v>
      </c>
      <c r="F2" s="10" t="s">
        <v>39</v>
      </c>
    </row>
    <row r="3" spans="1:6" ht="33" x14ac:dyDescent="0.25">
      <c r="A3" s="125" t="s">
        <v>174</v>
      </c>
      <c r="B3" s="118" t="s">
        <v>162</v>
      </c>
      <c r="C3" s="4" t="s">
        <v>83</v>
      </c>
      <c r="D3" s="34" t="s">
        <v>11</v>
      </c>
      <c r="E3" s="4" t="s">
        <v>80</v>
      </c>
      <c r="F3" s="28" t="s">
        <v>26</v>
      </c>
    </row>
    <row r="4" spans="1:6" ht="33" x14ac:dyDescent="0.25">
      <c r="A4" s="125" t="s">
        <v>173</v>
      </c>
      <c r="B4" s="119" t="s">
        <v>64</v>
      </c>
      <c r="C4" s="4" t="s">
        <v>84</v>
      </c>
      <c r="D4" s="34" t="s">
        <v>88</v>
      </c>
      <c r="E4" s="4" t="s">
        <v>81</v>
      </c>
      <c r="F4" s="28" t="s">
        <v>25</v>
      </c>
    </row>
    <row r="5" spans="1:6" ht="33" x14ac:dyDescent="0.25">
      <c r="A5" s="125" t="s">
        <v>172</v>
      </c>
      <c r="B5" s="120" t="s">
        <v>19</v>
      </c>
      <c r="C5" s="4" t="s">
        <v>85</v>
      </c>
      <c r="D5" s="34" t="s">
        <v>89</v>
      </c>
      <c r="E5" s="4" t="s">
        <v>82</v>
      </c>
      <c r="F5" s="28" t="s">
        <v>28</v>
      </c>
    </row>
    <row r="6" spans="1:6" ht="33" x14ac:dyDescent="0.25">
      <c r="A6" s="125" t="s">
        <v>171</v>
      </c>
      <c r="B6" s="122" t="s">
        <v>21</v>
      </c>
      <c r="C6" s="4" t="s">
        <v>86</v>
      </c>
      <c r="D6" s="42" t="s">
        <v>90</v>
      </c>
      <c r="E6" s="6"/>
      <c r="F6" s="28" t="s">
        <v>24</v>
      </c>
    </row>
    <row r="7" spans="1:6" ht="33" x14ac:dyDescent="0.25">
      <c r="A7" s="125" t="s">
        <v>170</v>
      </c>
      <c r="B7" s="124" t="s">
        <v>23</v>
      </c>
      <c r="C7" s="4" t="s">
        <v>87</v>
      </c>
      <c r="D7" s="42" t="s">
        <v>91</v>
      </c>
      <c r="E7" s="6"/>
      <c r="F7" s="1"/>
    </row>
    <row r="12" spans="1:6" x14ac:dyDescent="0.25">
      <c r="A12" s="14" t="s">
        <v>347</v>
      </c>
    </row>
    <row r="13" spans="1:6" x14ac:dyDescent="0.25">
      <c r="A13" s="14" t="s">
        <v>348</v>
      </c>
      <c r="B13" s="14" t="s">
        <v>357</v>
      </c>
    </row>
    <row r="14" spans="1:6" x14ac:dyDescent="0.25">
      <c r="A14" s="14" t="s">
        <v>349</v>
      </c>
      <c r="B14" s="14" t="s">
        <v>353</v>
      </c>
    </row>
    <row r="15" spans="1:6" x14ac:dyDescent="0.25">
      <c r="A15" s="14" t="s">
        <v>350</v>
      </c>
      <c r="B15" s="14" t="s">
        <v>354</v>
      </c>
    </row>
    <row r="16" spans="1:6" x14ac:dyDescent="0.25">
      <c r="A16" s="14" t="s">
        <v>351</v>
      </c>
      <c r="B16" s="14" t="s">
        <v>355</v>
      </c>
    </row>
    <row r="17" spans="1:2" x14ac:dyDescent="0.25">
      <c r="A17" s="14" t="s">
        <v>352</v>
      </c>
      <c r="B17" s="14" t="s">
        <v>356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F23"/>
  <sheetViews>
    <sheetView workbookViewId="0">
      <selection activeCell="L22" sqref="L22"/>
    </sheetView>
  </sheetViews>
  <sheetFormatPr baseColWidth="10" defaultRowHeight="15" x14ac:dyDescent="0.25"/>
  <cols>
    <col min="2" max="4" width="16.42578125" bestFit="1" customWidth="1"/>
    <col min="5" max="5" width="13.42578125" customWidth="1"/>
    <col min="6" max="6" width="12.7109375" customWidth="1"/>
  </cols>
  <sheetData>
    <row r="1" spans="2:6" x14ac:dyDescent="0.25">
      <c r="B1" s="569" t="s">
        <v>189</v>
      </c>
      <c r="C1" s="569"/>
      <c r="D1" s="569" t="s">
        <v>190</v>
      </c>
      <c r="E1" s="569"/>
      <c r="F1" s="569"/>
    </row>
    <row r="2" spans="2:6" ht="14.45" customHeight="1" x14ac:dyDescent="0.25">
      <c r="B2" s="493" t="s">
        <v>194</v>
      </c>
      <c r="C2" s="493" t="s">
        <v>188</v>
      </c>
      <c r="D2" s="493" t="s">
        <v>191</v>
      </c>
      <c r="E2" s="493" t="s">
        <v>192</v>
      </c>
      <c r="F2" s="501" t="s">
        <v>193</v>
      </c>
    </row>
    <row r="3" spans="2:6" x14ac:dyDescent="0.25">
      <c r="B3" s="493"/>
      <c r="C3" s="493"/>
      <c r="D3" s="493"/>
      <c r="E3" s="493"/>
      <c r="F3" s="502"/>
    </row>
    <row r="4" spans="2:6" s="68" customFormat="1" x14ac:dyDescent="0.25">
      <c r="B4" s="126" t="s">
        <v>139</v>
      </c>
      <c r="C4" s="126" t="s">
        <v>195</v>
      </c>
      <c r="D4" s="126" t="s">
        <v>182</v>
      </c>
      <c r="E4" s="126" t="s">
        <v>184</v>
      </c>
      <c r="F4" s="126" t="s">
        <v>186</v>
      </c>
    </row>
    <row r="5" spans="2:6" s="68" customFormat="1" x14ac:dyDescent="0.25">
      <c r="B5" s="126" t="s">
        <v>140</v>
      </c>
      <c r="C5" s="126" t="s">
        <v>181</v>
      </c>
      <c r="D5" s="126" t="s">
        <v>183</v>
      </c>
      <c r="E5" s="126" t="s">
        <v>185</v>
      </c>
      <c r="F5" s="126" t="s">
        <v>187</v>
      </c>
    </row>
    <row r="6" spans="2:6" s="68" customFormat="1" x14ac:dyDescent="0.25">
      <c r="B6" s="126" t="s">
        <v>180</v>
      </c>
      <c r="C6" s="126"/>
      <c r="D6" s="126"/>
      <c r="E6" s="126"/>
      <c r="F6" s="127"/>
    </row>
    <row r="7" spans="2:6" x14ac:dyDescent="0.25">
      <c r="B7" s="51"/>
      <c r="C7" s="51"/>
      <c r="D7" s="51"/>
      <c r="E7" s="51"/>
    </row>
    <row r="17" spans="2:3" x14ac:dyDescent="0.25">
      <c r="B17" s="14" t="s">
        <v>216</v>
      </c>
      <c r="C17" s="14"/>
    </row>
    <row r="18" spans="2:3" ht="33" x14ac:dyDescent="0.25">
      <c r="B18" s="125" t="s">
        <v>174</v>
      </c>
      <c r="C18" s="135">
        <v>0.2</v>
      </c>
    </row>
    <row r="19" spans="2:3" ht="33" x14ac:dyDescent="0.25">
      <c r="B19" s="125" t="s">
        <v>173</v>
      </c>
      <c r="C19" s="135">
        <v>0.4</v>
      </c>
    </row>
    <row r="20" spans="2:3" ht="33" x14ac:dyDescent="0.25">
      <c r="B20" s="125" t="s">
        <v>172</v>
      </c>
      <c r="C20" s="135">
        <v>0.6</v>
      </c>
    </row>
    <row r="21" spans="2:3" ht="33" x14ac:dyDescent="0.25">
      <c r="B21" s="125" t="s">
        <v>171</v>
      </c>
      <c r="C21" s="135">
        <v>0.8</v>
      </c>
    </row>
    <row r="22" spans="2:3" ht="33" x14ac:dyDescent="0.25">
      <c r="B22" s="125" t="s">
        <v>170</v>
      </c>
      <c r="C22" s="135">
        <v>1</v>
      </c>
    </row>
    <row r="23" spans="2:3" x14ac:dyDescent="0.25">
      <c r="C23" s="35">
        <v>100</v>
      </c>
    </row>
  </sheetData>
  <mergeCells count="7">
    <mergeCell ref="B1:C1"/>
    <mergeCell ref="D1:F1"/>
    <mergeCell ref="E2:E3"/>
    <mergeCell ref="F2:F3"/>
    <mergeCell ref="B2:B3"/>
    <mergeCell ref="C2:C3"/>
    <mergeCell ref="D2: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MAPA DE RIESGOS SECCIONALES</vt:lpstr>
      <vt:lpstr>Factores de Riesgo</vt:lpstr>
      <vt:lpstr>MAPA DE RIESGOS DIGER</vt:lpstr>
      <vt:lpstr>VALORACIÓN IMPACTO PROBABIL</vt:lpstr>
      <vt:lpstr>VALORACION CONTROLES</vt:lpstr>
      <vt:lpstr>MATRIZ RIESGOS (2)</vt:lpstr>
      <vt:lpstr>VALORACION CONTROLES (2)</vt:lpstr>
      <vt:lpstr>lista elegible</vt:lpstr>
      <vt:lpstr>Listas</vt:lpstr>
      <vt:lpstr>MATRIZ RIESGOS</vt:lpstr>
      <vt:lpstr>Hoja2</vt:lpstr>
      <vt:lpstr>Hoja3</vt:lpstr>
      <vt:lpstr>Hoja4</vt:lpstr>
      <vt:lpstr>'VALORACIÓN IMPACTO PROBABIL'!Área_de_impresión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contactenos08</dc:creator>
  <cp:lastModifiedBy>DCC</cp:lastModifiedBy>
  <cp:lastPrinted>2022-08-05T15:47:39Z</cp:lastPrinted>
  <dcterms:created xsi:type="dcterms:W3CDTF">2008-10-29T18:25:22Z</dcterms:created>
  <dcterms:modified xsi:type="dcterms:W3CDTF">2022-10-04T01:00:00Z</dcterms:modified>
</cp:coreProperties>
</file>