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chartsheets/sheet1.xml" ContentType="application/vnd.openxmlformats-officedocument.spreadsheetml.chartsheet+xml"/>
  <Override PartName="/xl/chartsheets/sheet2.xml" ContentType="application/vnd.openxmlformats-officedocument.spreadsheetml.chartsheet+xml"/>
  <Override PartName="/xl/chartsheets/sheet3.xml" ContentType="application/vnd.openxmlformats-officedocument.spreadsheetml.chartsheet+xml"/>
  <Override PartName="/xl/chartsheets/sheet4.xml" ContentType="application/vnd.openxmlformats-officedocument.spreadsheetml.chartsheet+xml"/>
  <Override PartName="/xl/chartsheets/sheet5.xml" ContentType="application/vnd.openxmlformats-officedocument.spreadsheetml.chartsheet+xml"/>
  <Override PartName="/xl/chartsheets/sheet6.xml" ContentType="application/vnd.openxmlformats-officedocument.spreadsheetml.chartsheet+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ml.chartshapes+xml"/>
  <Override PartName="/xl/drawings/drawing4.xml" ContentType="application/vnd.openxmlformats-officedocument.drawing+xml"/>
  <Override PartName="/xl/charts/chart3.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charts/chart4.xml" ContentType="application/vnd.openxmlformats-officedocument.drawingml.chart+xml"/>
  <Override PartName="/xl/drawings/drawing7.xml" ContentType="application/vnd.openxmlformats-officedocument.drawingml.chartshapes+xml"/>
  <Override PartName="/xl/drawings/drawing8.xml" ContentType="application/vnd.openxmlformats-officedocument.drawing+xml"/>
  <Override PartName="/xl/charts/chart5.xml" ContentType="application/vnd.openxmlformats-officedocument.drawingml.chart+xml"/>
  <Override PartName="/xl/drawings/drawing9.xml" ContentType="application/vnd.openxmlformats-officedocument.drawingml.chartshapes+xml"/>
  <Override PartName="/xl/drawings/drawing10.xml" ContentType="application/vnd.openxmlformats-officedocument.drawing+xml"/>
  <Override PartName="/xl/charts/chart6.xml" ContentType="application/vnd.openxmlformats-officedocument.drawingml.chart+xml"/>
  <Override PartName="/xl/drawings/drawing11.xml" ContentType="application/vnd.openxmlformats-officedocument.drawingml.chartshapes+xml"/>
  <Override PartName="/xl/drawings/drawing1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3.xml" ContentType="application/vnd.openxmlformats-officedocument.drawing+xml"/>
  <Override PartName="/xl/comments4.xml" ContentType="application/vnd.openxmlformats-officedocument.spreadsheetml.comments+xml"/>
  <Override PartName="/xl/charts/chart7.xml" ContentType="application/vnd.openxmlformats-officedocument.drawingml.chart+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350" tabRatio="684" firstSheet="9" activeTab="9"/>
  </bookViews>
  <sheets>
    <sheet name="Gráfico1" sheetId="39" state="hidden" r:id="rId1"/>
    <sheet name="Gráfico2" sheetId="34" state="hidden" r:id="rId2"/>
    <sheet name="Gráfico2 (2)" sheetId="35" state="hidden" r:id="rId3"/>
    <sheet name="Gráfico2 (3)" sheetId="36" state="hidden" r:id="rId4"/>
    <sheet name="Gráfico2 (4)" sheetId="37" state="hidden" r:id="rId5"/>
    <sheet name="Gráfico2 (5)" sheetId="38" state="hidden" r:id="rId6"/>
    <sheet name="Plan Acción 2019 v1" sheetId="31" state="hidden" r:id="rId7"/>
    <sheet name="PLAN ESTRATEGICO 2019-2022" sheetId="44" state="hidden" r:id="rId8"/>
    <sheet name="PROYECTOS DE INVERSIÓN" sheetId="46" state="hidden" r:id="rId9"/>
    <sheet name="Plan Acción 2019" sheetId="40" r:id="rId10"/>
    <sheet name="evaluacion_1_trim" sheetId="28" state="hidden" r:id="rId11"/>
    <sheet name="evaluacion_2_trim" sheetId="30" state="hidden" r:id="rId12"/>
    <sheet name="evaluacion_3_trim" sheetId="29" state="hidden" r:id="rId13"/>
    <sheet name="evaluacion_4_trim" sheetId="27" state="hidden" r:id="rId14"/>
    <sheet name="Plan Anual Adquisiciones 2019" sheetId="41" state="hidden" r:id="rId15"/>
    <sheet name="Ppto Proyectos Inversión 2019" sheetId="42" state="hidden" r:id="rId16"/>
    <sheet name="Presupuesto desagregado 2019" sheetId="43" state="hidden" r:id="rId17"/>
  </sheets>
  <definedNames>
    <definedName name="_xlnm._FilterDatabase" localSheetId="9" hidden="1">'Plan Acción 2019'!$A$12:$Q$150</definedName>
    <definedName name="_xlnm._FilterDatabase" localSheetId="6" hidden="1">'Plan Acción 2019 v1'!$A$11:$L$120</definedName>
  </definedNames>
  <calcPr calcId="162913"/>
</workbook>
</file>

<file path=xl/calcChain.xml><?xml version="1.0" encoding="utf-8"?>
<calcChain xmlns="http://schemas.openxmlformats.org/spreadsheetml/2006/main">
  <c r="O19" i="40" l="1"/>
  <c r="O163" i="40"/>
  <c r="O194" i="40"/>
  <c r="O188" i="40"/>
  <c r="O185" i="40"/>
  <c r="O179" i="40"/>
  <c r="O176" i="40"/>
  <c r="O173" i="40"/>
  <c r="O160" i="40"/>
  <c r="O157" i="40"/>
  <c r="O151" i="40"/>
  <c r="O149" i="40"/>
  <c r="O145" i="40"/>
  <c r="O141" i="40"/>
  <c r="O136" i="40"/>
  <c r="O129" i="40"/>
  <c r="O126" i="40"/>
  <c r="O122" i="40"/>
  <c r="O120" i="40"/>
  <c r="O117" i="40"/>
  <c r="O114" i="40"/>
  <c r="O110" i="40"/>
  <c r="O199" i="40"/>
  <c r="I209" i="40"/>
  <c r="O90" i="40"/>
  <c r="O92" i="40"/>
  <c r="O94" i="40"/>
  <c r="O96" i="40"/>
  <c r="O98" i="40"/>
  <c r="O101" i="40"/>
  <c r="O105" i="40"/>
  <c r="I208" i="40"/>
  <c r="O82" i="40"/>
  <c r="O79" i="40"/>
  <c r="O76" i="40"/>
  <c r="O72" i="40"/>
  <c r="O70" i="40"/>
  <c r="O66" i="40"/>
  <c r="O63" i="40"/>
  <c r="O60" i="40"/>
  <c r="O85" i="40"/>
  <c r="I207" i="40"/>
  <c r="O52" i="40"/>
  <c r="O50" i="40"/>
  <c r="O47" i="40"/>
  <c r="O43" i="40"/>
  <c r="O55" i="40"/>
  <c r="I206" i="40"/>
  <c r="O39" i="40"/>
  <c r="O34" i="40"/>
  <c r="O32" i="40"/>
  <c r="O27" i="40"/>
  <c r="I205" i="40"/>
  <c r="I210" i="40"/>
  <c r="O24" i="40"/>
  <c r="H210" i="40"/>
  <c r="H211" i="40"/>
  <c r="G210" i="40"/>
  <c r="F210" i="40"/>
  <c r="E210" i="40"/>
  <c r="D210" i="40"/>
  <c r="C210" i="40"/>
  <c r="D211" i="40"/>
  <c r="B210" i="40"/>
  <c r="L119" i="40"/>
  <c r="L110" i="40"/>
  <c r="L112" i="40"/>
  <c r="L113" i="40"/>
  <c r="O18" i="46"/>
  <c r="M18" i="46"/>
  <c r="L18" i="46"/>
  <c r="U17" i="46"/>
  <c r="N17" i="46"/>
  <c r="N18" i="46"/>
  <c r="U16" i="46"/>
  <c r="P16" i="46"/>
  <c r="U15" i="46"/>
  <c r="P15" i="46"/>
  <c r="U14" i="46"/>
  <c r="S129" i="40"/>
  <c r="R137" i="40"/>
  <c r="L94" i="40"/>
  <c r="L198" i="40"/>
  <c r="L197" i="40"/>
  <c r="L196" i="40"/>
  <c r="L195" i="40"/>
  <c r="L194" i="40"/>
  <c r="N194" i="40"/>
  <c r="L193" i="40"/>
  <c r="L192" i="40"/>
  <c r="L191" i="40"/>
  <c r="L190" i="40"/>
  <c r="L189" i="40"/>
  <c r="L188" i="40"/>
  <c r="N188" i="40"/>
  <c r="L187" i="40"/>
  <c r="L186" i="40"/>
  <c r="L185" i="40"/>
  <c r="N185" i="40"/>
  <c r="L184" i="40"/>
  <c r="L183" i="40"/>
  <c r="L182" i="40"/>
  <c r="L181" i="40"/>
  <c r="L180" i="40"/>
  <c r="L179" i="40"/>
  <c r="N179" i="40"/>
  <c r="L178" i="40"/>
  <c r="N176" i="40"/>
  <c r="L177" i="40"/>
  <c r="L176" i="40"/>
  <c r="L175" i="40"/>
  <c r="L174" i="40"/>
  <c r="L173" i="40"/>
  <c r="N173" i="40"/>
  <c r="L172" i="40"/>
  <c r="L171" i="40"/>
  <c r="L170" i="40"/>
  <c r="L169" i="40"/>
  <c r="L168" i="40"/>
  <c r="L167" i="40"/>
  <c r="L166" i="40"/>
  <c r="L165" i="40"/>
  <c r="L164" i="40"/>
  <c r="L163" i="40"/>
  <c r="N163" i="40"/>
  <c r="L162" i="40"/>
  <c r="L161" i="40"/>
  <c r="L160" i="40"/>
  <c r="N160" i="40"/>
  <c r="L159" i="40"/>
  <c r="L158" i="40"/>
  <c r="L157" i="40"/>
  <c r="L156" i="40"/>
  <c r="L155" i="40"/>
  <c r="R155" i="40"/>
  <c r="L154" i="40"/>
  <c r="S154" i="40"/>
  <c r="L153" i="40"/>
  <c r="S153" i="40"/>
  <c r="L152" i="40"/>
  <c r="R152" i="40"/>
  <c r="R151" i="40"/>
  <c r="L151" i="40"/>
  <c r="S151" i="40"/>
  <c r="L150" i="40"/>
  <c r="S150" i="40"/>
  <c r="L149" i="40"/>
  <c r="N149" i="40"/>
  <c r="L148" i="40"/>
  <c r="L147" i="40"/>
  <c r="S147" i="40"/>
  <c r="L146" i="40"/>
  <c r="S146" i="40"/>
  <c r="L145" i="40"/>
  <c r="S145" i="40"/>
  <c r="S144" i="40"/>
  <c r="L144" i="40"/>
  <c r="L143" i="40"/>
  <c r="L142" i="40"/>
  <c r="L141" i="40"/>
  <c r="N141" i="40"/>
  <c r="L140" i="40"/>
  <c r="S140" i="40"/>
  <c r="L139" i="40"/>
  <c r="R139" i="40"/>
  <c r="L138" i="40"/>
  <c r="R138" i="40"/>
  <c r="L137" i="40"/>
  <c r="L136" i="40"/>
  <c r="N136" i="40"/>
  <c r="L135" i="40"/>
  <c r="L134" i="40"/>
  <c r="L133" i="40"/>
  <c r="L132" i="40"/>
  <c r="L131" i="40"/>
  <c r="L130" i="40"/>
  <c r="N129" i="40"/>
  <c r="L129" i="40"/>
  <c r="L128" i="40"/>
  <c r="N126" i="40"/>
  <c r="L127" i="40"/>
  <c r="L126" i="40"/>
  <c r="L125" i="40"/>
  <c r="L124" i="40"/>
  <c r="L123" i="40"/>
  <c r="L122" i="40"/>
  <c r="N122" i="40"/>
  <c r="L121" i="40"/>
  <c r="N120" i="40"/>
  <c r="L120" i="40"/>
  <c r="L118" i="40"/>
  <c r="L117" i="40"/>
  <c r="N117" i="40"/>
  <c r="L116" i="40"/>
  <c r="L115" i="40"/>
  <c r="N114" i="40"/>
  <c r="L114" i="40"/>
  <c r="L111" i="40"/>
  <c r="L104" i="40"/>
  <c r="L103" i="40"/>
  <c r="L102" i="40"/>
  <c r="L101" i="40"/>
  <c r="N101" i="40"/>
  <c r="L100" i="40"/>
  <c r="L99" i="40"/>
  <c r="L98" i="40"/>
  <c r="L97" i="40"/>
  <c r="L96" i="40"/>
  <c r="N96" i="40"/>
  <c r="L95" i="40"/>
  <c r="N94" i="40"/>
  <c r="L93" i="40"/>
  <c r="N92" i="40"/>
  <c r="L92" i="40"/>
  <c r="L91" i="40"/>
  <c r="N90" i="40"/>
  <c r="L90" i="40"/>
  <c r="L84" i="40"/>
  <c r="N82" i="40"/>
  <c r="L83" i="40"/>
  <c r="L82" i="40"/>
  <c r="L81" i="40"/>
  <c r="N79" i="40"/>
  <c r="L80" i="40"/>
  <c r="L79" i="40"/>
  <c r="L78" i="40"/>
  <c r="L77" i="40"/>
  <c r="N76" i="40"/>
  <c r="L76" i="40"/>
  <c r="L75" i="40"/>
  <c r="L74" i="40"/>
  <c r="N72" i="40"/>
  <c r="L73" i="40"/>
  <c r="L72" i="40"/>
  <c r="L71" i="40"/>
  <c r="L70" i="40"/>
  <c r="N70" i="40"/>
  <c r="L69" i="40"/>
  <c r="L68" i="40"/>
  <c r="L67" i="40"/>
  <c r="L66" i="40"/>
  <c r="N66" i="40"/>
  <c r="L65" i="40"/>
  <c r="L64" i="40"/>
  <c r="L63" i="40"/>
  <c r="N63" i="40"/>
  <c r="L62" i="40"/>
  <c r="L61" i="40"/>
  <c r="L60" i="40"/>
  <c r="N60" i="40"/>
  <c r="L33" i="40"/>
  <c r="L34" i="40"/>
  <c r="N34" i="40"/>
  <c r="L35" i="40"/>
  <c r="L36" i="40"/>
  <c r="L37" i="40"/>
  <c r="L38" i="40"/>
  <c r="L39" i="40"/>
  <c r="L40" i="40"/>
  <c r="L41" i="40"/>
  <c r="L42" i="40"/>
  <c r="N39" i="40"/>
  <c r="L43" i="40"/>
  <c r="L44" i="40"/>
  <c r="N43" i="40"/>
  <c r="L45" i="40"/>
  <c r="L46" i="40"/>
  <c r="L47" i="40"/>
  <c r="N47" i="40"/>
  <c r="L48" i="40"/>
  <c r="L49" i="40"/>
  <c r="L50" i="40"/>
  <c r="N50" i="40"/>
  <c r="L51" i="40"/>
  <c r="L52" i="40"/>
  <c r="L53" i="40"/>
  <c r="L54" i="40"/>
  <c r="N52" i="40"/>
  <c r="L32" i="40"/>
  <c r="L19" i="40"/>
  <c r="N19" i="40"/>
  <c r="L20" i="40"/>
  <c r="L21" i="40"/>
  <c r="L22" i="40"/>
  <c r="L24" i="40"/>
  <c r="L25" i="40"/>
  <c r="N24" i="40"/>
  <c r="L26" i="40"/>
  <c r="P63" i="40"/>
  <c r="P24" i="40"/>
  <c r="P19" i="40"/>
  <c r="P185" i="40"/>
  <c r="P154" i="40"/>
  <c r="P153" i="40"/>
  <c r="P152" i="40"/>
  <c r="P151" i="40"/>
  <c r="P60" i="40"/>
  <c r="P176" i="40"/>
  <c r="P136" i="40"/>
  <c r="P129" i="40"/>
  <c r="P126" i="40"/>
  <c r="P98" i="40"/>
  <c r="P50" i="44"/>
  <c r="O47" i="44"/>
  <c r="P47" i="44"/>
  <c r="L47" i="44"/>
  <c r="M47" i="44"/>
  <c r="O46" i="44"/>
  <c r="P46" i="44"/>
  <c r="O45" i="44"/>
  <c r="P45" i="44"/>
  <c r="P44" i="44"/>
  <c r="L44" i="44"/>
  <c r="M44" i="44"/>
  <c r="N44" i="44"/>
  <c r="L43" i="44"/>
  <c r="M43" i="44"/>
  <c r="N43" i="44"/>
  <c r="O43" i="44"/>
  <c r="P43" i="44"/>
  <c r="P42" i="44"/>
  <c r="L42" i="44"/>
  <c r="M42" i="44"/>
  <c r="N42" i="44"/>
  <c r="P41" i="44"/>
  <c r="L41" i="44"/>
  <c r="M41" i="44"/>
  <c r="N41" i="44"/>
  <c r="U37" i="44"/>
  <c r="U31" i="44"/>
  <c r="U17" i="44"/>
  <c r="K17" i="44"/>
  <c r="U15" i="44"/>
  <c r="J81" i="41"/>
  <c r="B6" i="42"/>
  <c r="S155" i="40"/>
  <c r="N157" i="40"/>
  <c r="N32" i="40"/>
  <c r="N110" i="40"/>
  <c r="N98" i="40"/>
  <c r="N27" i="40"/>
  <c r="N55" i="40"/>
  <c r="N85" i="40"/>
  <c r="N105" i="40"/>
  <c r="F211" i="40"/>
  <c r="N145" i="40"/>
  <c r="N199" i="40"/>
  <c r="R136" i="40"/>
  <c r="N151" i="40"/>
  <c r="R149" i="40"/>
  <c r="E211" i="40"/>
  <c r="G211" i="40"/>
  <c r="O201" i="40"/>
  <c r="S152" i="40"/>
  <c r="P17" i="46"/>
  <c r="P18" i="46"/>
  <c r="N201" i="40"/>
</calcChain>
</file>

<file path=xl/comments1.xml><?xml version="1.0" encoding="utf-8"?>
<comments xmlns="http://schemas.openxmlformats.org/spreadsheetml/2006/main">
  <authors>
    <author>Planeacion</author>
  </authors>
  <commentList>
    <comment ref="K10" authorId="0">
      <text>
        <r>
          <rPr>
            <b/>
            <sz val="8"/>
            <color indexed="81"/>
            <rFont val="Tahoma"/>
            <family val="2"/>
          </rPr>
          <t>NOTA:</t>
        </r>
        <r>
          <rPr>
            <sz val="8"/>
            <color indexed="81"/>
            <rFont val="Tahoma"/>
            <family val="2"/>
          </rPr>
          <t xml:space="preserve">
Es la cuantificación de los recursos que se invertirán para alcanzar la meta</t>
        </r>
      </text>
    </comment>
    <comment ref="K37" authorId="0">
      <text>
        <r>
          <rPr>
            <b/>
            <sz val="8"/>
            <color indexed="81"/>
            <rFont val="Tahoma"/>
            <family val="2"/>
          </rPr>
          <t>NOTA:</t>
        </r>
        <r>
          <rPr>
            <sz val="8"/>
            <color indexed="81"/>
            <rFont val="Tahoma"/>
            <family val="2"/>
          </rPr>
          <t xml:space="preserve">
Es la cuantificación de los recursos que se invertirán para alcanzar la meta</t>
        </r>
      </text>
    </comment>
    <comment ref="K68" authorId="0">
      <text>
        <r>
          <rPr>
            <b/>
            <sz val="8"/>
            <color indexed="81"/>
            <rFont val="Tahoma"/>
            <family val="2"/>
          </rPr>
          <t>NOTA:</t>
        </r>
        <r>
          <rPr>
            <sz val="8"/>
            <color indexed="81"/>
            <rFont val="Tahoma"/>
            <family val="2"/>
          </rPr>
          <t xml:space="preserve">
Es la cuantificación de los recursos que se invertirán para alcanzar la meta</t>
        </r>
      </text>
    </comment>
    <comment ref="K86" authorId="0">
      <text>
        <r>
          <rPr>
            <b/>
            <sz val="8"/>
            <color indexed="81"/>
            <rFont val="Tahoma"/>
            <family val="2"/>
          </rPr>
          <t>NOTA:</t>
        </r>
        <r>
          <rPr>
            <sz val="8"/>
            <color indexed="81"/>
            <rFont val="Tahoma"/>
            <family val="2"/>
          </rPr>
          <t xml:space="preserve">
Es la cuantificación de los recursos que se invertirán para alcanzar la meta</t>
        </r>
      </text>
    </comment>
    <comment ref="K106" authorId="0">
      <text>
        <r>
          <rPr>
            <b/>
            <sz val="8"/>
            <color indexed="81"/>
            <rFont val="Tahoma"/>
            <family val="2"/>
          </rPr>
          <t>NOTA:</t>
        </r>
        <r>
          <rPr>
            <sz val="8"/>
            <color indexed="81"/>
            <rFont val="Tahoma"/>
            <family val="2"/>
          </rPr>
          <t xml:space="preserve">
Es la cuantificación de los recursos que se invertirán para alcanzar la meta</t>
        </r>
      </text>
    </comment>
  </commentList>
</comments>
</file>

<file path=xl/comments2.xml><?xml version="1.0" encoding="utf-8"?>
<comments xmlns="http://schemas.openxmlformats.org/spreadsheetml/2006/main">
  <authors>
    <author>DCC</author>
    <author>German Arturo Garcia Neira</author>
  </authors>
  <commentList>
    <comment ref="E9" authorId="0">
      <text>
        <r>
          <rPr>
            <b/>
            <sz val="9"/>
            <color indexed="81"/>
            <rFont val="Tahoma"/>
            <family val="2"/>
          </rPr>
          <t>DCC:</t>
        </r>
        <r>
          <rPr>
            <sz val="9"/>
            <color indexed="81"/>
            <rFont val="Tahoma"/>
            <family val="2"/>
          </rPr>
          <t xml:space="preserve">
La medición de esta MEGA se hará con el número de hogares que se determinan con el ejercicio de focalización que se hace en el primer semestre de 2019</t>
        </r>
      </text>
    </comment>
    <comment ref="H14" authorId="1">
      <text>
        <r>
          <rPr>
            <b/>
            <sz val="9"/>
            <color indexed="81"/>
            <rFont val="Tahoma"/>
            <family val="2"/>
          </rPr>
          <t xml:space="preserve">MEGA DEBE QUEDAR CONSIGNADA EN ESTA COLUMNA, COMO META INDIVIDUAL O DESAGREGADA. FAVOR RESALTAR EN COLOR ROJO
</t>
        </r>
        <r>
          <rPr>
            <sz val="9"/>
            <color indexed="81"/>
            <rFont val="Tahoma"/>
            <family val="2"/>
          </rPr>
          <t xml:space="preserve">
</t>
        </r>
      </text>
    </comment>
    <comment ref="I15" authorId="0">
      <text>
        <r>
          <rPr>
            <b/>
            <sz val="9"/>
            <color indexed="81"/>
            <rFont val="Tahoma"/>
            <family val="2"/>
          </rPr>
          <t>DCC:</t>
        </r>
        <r>
          <rPr>
            <sz val="9"/>
            <color indexed="81"/>
            <rFont val="Tahoma"/>
            <family val="2"/>
          </rPr>
          <t xml:space="preserve">
</t>
        </r>
        <r>
          <rPr>
            <b/>
            <sz val="9"/>
            <color indexed="81"/>
            <rFont val="Tahoma"/>
            <family val="2"/>
          </rPr>
          <t>Se asigna a cada seccional según cobertura y población</t>
        </r>
      </text>
    </comment>
    <comment ref="I16" authorId="0">
      <text>
        <r>
          <rPr>
            <b/>
            <sz val="9"/>
            <color indexed="81"/>
            <rFont val="Tahoma"/>
            <family val="2"/>
          </rPr>
          <t>DCC:</t>
        </r>
        <r>
          <rPr>
            <sz val="9"/>
            <color indexed="81"/>
            <rFont val="Tahoma"/>
            <family val="2"/>
          </rPr>
          <t xml:space="preserve">
El programa incluye además del monitoreo, la sensibilización,  entrega de información sobre los riesgos meteorológicos, geológicos,  hidrológicos y antrópicos (incendios forestales) y simulacros, con informe a los respectivos alcaldes. San Andrés, Arauca y Amazonas intervienen un escenario, las demás deben identificar e intervenir tres escenarios.</t>
        </r>
      </text>
    </comment>
    <comment ref="I23" authorId="0">
      <text>
        <r>
          <rPr>
            <b/>
            <sz val="9"/>
            <color indexed="81"/>
            <rFont val="Tahoma"/>
            <family val="2"/>
          </rPr>
          <t xml:space="preserve">DCC:
Actividades programadas: </t>
        </r>
        <r>
          <rPr>
            <sz val="9"/>
            <color indexed="81"/>
            <rFont val="Tahoma"/>
            <family val="2"/>
          </rPr>
          <t xml:space="preserve">
1. Conformación equipo de trabajo.2019
2. Formulación del estudio: la Entidad, marco legal, análisis externo, análisis interno, redefinición modelo de operación, estructura interna. 2019
3. Estudio de perfiles y cargas de trabajo 2020
4. Definición de la planta de personal.2020
5. Manual de Funciones 2020
6 , 7, 8 y 9. Trámite ante el MDN,  DAFP, MHCP y Presidencia 2021 - 2022</t>
        </r>
      </text>
    </comment>
    <comment ref="I24" authorId="0">
      <text>
        <r>
          <rPr>
            <b/>
            <sz val="9"/>
            <color indexed="81"/>
            <rFont val="Tahoma"/>
            <family val="2"/>
          </rPr>
          <t>DCC:</t>
        </r>
        <r>
          <rPr>
            <sz val="9"/>
            <color indexed="81"/>
            <rFont val="Tahoma"/>
            <family val="2"/>
          </rPr>
          <t xml:space="preserve">
</t>
        </r>
        <r>
          <rPr>
            <b/>
            <sz val="9"/>
            <color indexed="81"/>
            <rFont val="Tahoma"/>
            <family val="2"/>
          </rPr>
          <t>Servicios:</t>
        </r>
        <r>
          <rPr>
            <sz val="9"/>
            <color indexed="81"/>
            <rFont val="Tahoma"/>
            <family val="2"/>
          </rPr>
          <t xml:space="preserve"> Salud, Búsqueda y rescate, incendios forestales, materiales peligrosos y agua potable</t>
        </r>
      </text>
    </comment>
    <comment ref="J26" authorId="0">
      <text>
        <r>
          <rPr>
            <b/>
            <sz val="9"/>
            <color indexed="81"/>
            <rFont val="Tahoma"/>
            <family val="2"/>
          </rPr>
          <t>DCC:</t>
        </r>
        <r>
          <rPr>
            <sz val="9"/>
            <color indexed="81"/>
            <rFont val="Tahoma"/>
            <family val="2"/>
          </rPr>
          <t xml:space="preserve">
R: El presupuesto para cada vigencia no se mantiene de acuerdo con el MGMP, sino que varia de acuerdo con la cuota del MDN, ejemplo este año ya nos bloquearon $1,200 por recursos nación.</t>
        </r>
      </text>
    </comment>
    <comment ref="I27" authorId="0">
      <text>
        <r>
          <rPr>
            <b/>
            <sz val="9"/>
            <color indexed="81"/>
            <rFont val="Tahoma"/>
            <family val="2"/>
          </rPr>
          <t>DCC:</t>
        </r>
        <r>
          <rPr>
            <sz val="9"/>
            <color indexed="81"/>
            <rFont val="Tahoma"/>
            <family val="2"/>
          </rPr>
          <t xml:space="preserve">
</t>
        </r>
        <r>
          <rPr>
            <b/>
            <sz val="9"/>
            <color indexed="81"/>
            <rFont val="Tahoma"/>
            <family val="2"/>
          </rPr>
          <t xml:space="preserve">2019: </t>
        </r>
        <r>
          <rPr>
            <sz val="9"/>
            <color indexed="81"/>
            <rFont val="Tahoma"/>
            <family val="2"/>
          </rPr>
          <t xml:space="preserve">26 colegios
</t>
        </r>
        <r>
          <rPr>
            <b/>
            <sz val="9"/>
            <color indexed="81"/>
            <rFont val="Tahoma"/>
            <family val="2"/>
          </rPr>
          <t xml:space="preserve">2020 al 2022: </t>
        </r>
        <r>
          <rPr>
            <sz val="9"/>
            <color indexed="81"/>
            <rFont val="Tahoma"/>
            <family val="2"/>
          </rPr>
          <t>58 colegios cada año (1*2*29) Un colegio cada semestre</t>
        </r>
      </text>
    </comment>
    <comment ref="I30" authorId="0">
      <text>
        <r>
          <rPr>
            <b/>
            <sz val="9"/>
            <color indexed="81"/>
            <rFont val="Tahoma"/>
            <family val="2"/>
          </rPr>
          <t>DCC:</t>
        </r>
        <r>
          <rPr>
            <sz val="9"/>
            <color indexed="81"/>
            <rFont val="Tahoma"/>
            <family val="2"/>
          </rPr>
          <t xml:space="preserve">
Fases:
</t>
        </r>
        <r>
          <rPr>
            <b/>
            <sz val="9"/>
            <color indexed="81"/>
            <rFont val="Tahoma"/>
            <family val="2"/>
          </rPr>
          <t>1. Preparación</t>
        </r>
        <r>
          <rPr>
            <sz val="9"/>
            <color indexed="81"/>
            <rFont val="Tahoma"/>
            <family val="2"/>
          </rPr>
          <t xml:space="preserve">: identificación de objetivos del proyecto, alcance, población objetivo, equipo de trabajo,  recursos y casos históricos presentados. 2019
</t>
        </r>
        <r>
          <rPr>
            <b/>
            <sz val="9"/>
            <color indexed="81"/>
            <rFont val="Tahoma"/>
            <family val="2"/>
          </rPr>
          <t>2. Diseño:</t>
        </r>
        <r>
          <rPr>
            <sz val="9"/>
            <color indexed="81"/>
            <rFont val="Tahoma"/>
            <family val="2"/>
          </rPr>
          <t xml:space="preserve"> Diseñar los instrumentos de recolección de información. Elaborar la directiva para implementar la ruta (antes, durante y después) a seguir para el cumplimiento del objetivo del proyecto. 2019
</t>
        </r>
        <r>
          <rPr>
            <b/>
            <sz val="9"/>
            <color indexed="81"/>
            <rFont val="Tahoma"/>
            <family val="2"/>
          </rPr>
          <t>3. Ejecución</t>
        </r>
        <r>
          <rPr>
            <sz val="9"/>
            <color indexed="81"/>
            <rFont val="Tahoma"/>
            <family val="2"/>
          </rPr>
          <t xml:space="preserve">:  Implementar los instrumentos para recolección de información. Consolidar y validar la información. 2020
</t>
        </r>
        <r>
          <rPr>
            <b/>
            <sz val="9"/>
            <color indexed="81"/>
            <rFont val="Tahoma"/>
            <family val="2"/>
          </rPr>
          <t>4. Producción:</t>
        </r>
        <r>
          <rPr>
            <sz val="9"/>
            <color indexed="81"/>
            <rFont val="Tahoma"/>
            <family val="2"/>
          </rPr>
          <t xml:space="preserve"> Elaboración del producto final, aprobación y socialización. 2021</t>
        </r>
      </text>
    </comment>
    <comment ref="I31" authorId="0">
      <text>
        <r>
          <rPr>
            <b/>
            <sz val="9"/>
            <color indexed="81"/>
            <rFont val="Tahoma"/>
            <family val="2"/>
          </rPr>
          <t>DCC:</t>
        </r>
        <r>
          <rPr>
            <sz val="9"/>
            <color indexed="81"/>
            <rFont val="Tahoma"/>
            <family val="2"/>
          </rPr>
          <t xml:space="preserve">
</t>
        </r>
        <r>
          <rPr>
            <b/>
            <sz val="9"/>
            <color indexed="81"/>
            <rFont val="Tahoma"/>
            <family val="2"/>
          </rPr>
          <t>Fases por cada proceso:</t>
        </r>
        <r>
          <rPr>
            <sz val="9"/>
            <color indexed="81"/>
            <rFont val="Tahoma"/>
            <family val="2"/>
          </rPr>
          <t xml:space="preserve">
1. </t>
        </r>
        <r>
          <rPr>
            <b/>
            <sz val="9"/>
            <color indexed="81"/>
            <rFont val="Tahoma"/>
            <family val="2"/>
          </rPr>
          <t>Preparación 2019:</t>
        </r>
        <r>
          <rPr>
            <sz val="9"/>
            <color indexed="81"/>
            <rFont val="Tahoma"/>
            <family val="2"/>
          </rPr>
          <t xml:space="preserve"> Diagnóstico de la situación actual.  Investigación de buenas prácticas. Asociación de los procesos a la gestión del riesgo y a las políticas de gobierno. 
</t>
        </r>
        <r>
          <rPr>
            <b/>
            <sz val="9"/>
            <color indexed="81"/>
            <rFont val="Tahoma"/>
            <family val="2"/>
          </rPr>
          <t>2.Diseño 2020</t>
        </r>
        <r>
          <rPr>
            <sz val="9"/>
            <color indexed="81"/>
            <rFont val="Tahoma"/>
            <family val="2"/>
          </rPr>
          <t>:  Propuesta de la estrategia, actualización de procedimientos y directivas con la ruta de implementación (antes, durante y después).</t>
        </r>
        <r>
          <rPr>
            <b/>
            <sz val="9"/>
            <color indexed="81"/>
            <rFont val="Tahoma"/>
            <family val="2"/>
          </rPr>
          <t xml:space="preserve">  
</t>
        </r>
        <r>
          <rPr>
            <sz val="9"/>
            <color indexed="81"/>
            <rFont val="Tahoma"/>
            <family val="2"/>
          </rPr>
          <t xml:space="preserve">
</t>
        </r>
        <r>
          <rPr>
            <b/>
            <sz val="9"/>
            <color indexed="81"/>
            <rFont val="Tahoma"/>
            <family val="2"/>
          </rPr>
          <t>3. Ejecución 2021:</t>
        </r>
        <r>
          <rPr>
            <sz val="9"/>
            <color indexed="81"/>
            <rFont val="Tahoma"/>
            <family val="2"/>
          </rPr>
          <t xml:space="preserve"> Implementación de la estrategia, seguimiento y evaluación. Validación de los requisitos especificados.</t>
        </r>
        <r>
          <rPr>
            <b/>
            <sz val="9"/>
            <color indexed="81"/>
            <rFont val="Tahoma"/>
            <family val="2"/>
          </rPr>
          <t xml:space="preserve">
</t>
        </r>
        <r>
          <rPr>
            <sz val="9"/>
            <color indexed="81"/>
            <rFont val="Tahoma"/>
            <family val="2"/>
          </rPr>
          <t xml:space="preserve">
</t>
        </r>
        <r>
          <rPr>
            <b/>
            <sz val="9"/>
            <color indexed="81"/>
            <rFont val="Tahoma"/>
            <family val="2"/>
          </rPr>
          <t>4. Implementación final 2022</t>
        </r>
        <r>
          <rPr>
            <sz val="9"/>
            <color indexed="81"/>
            <rFont val="Tahoma"/>
            <family val="2"/>
          </rPr>
          <t xml:space="preserve">: Ajustes a la estrategia e  implementación final. </t>
        </r>
      </text>
    </comment>
    <comment ref="I32" authorId="0">
      <text>
        <r>
          <rPr>
            <b/>
            <sz val="9"/>
            <color indexed="81"/>
            <rFont val="Tahoma"/>
            <family val="2"/>
          </rPr>
          <t>DCC:</t>
        </r>
        <r>
          <rPr>
            <sz val="9"/>
            <color indexed="81"/>
            <rFont val="Tahoma"/>
            <family val="2"/>
          </rPr>
          <t xml:space="preserve">
</t>
        </r>
        <r>
          <rPr>
            <b/>
            <sz val="9"/>
            <color indexed="81"/>
            <rFont val="Tahoma"/>
            <family val="2"/>
          </rPr>
          <t>Servicios:</t>
        </r>
        <r>
          <rPr>
            <sz val="9"/>
            <color indexed="81"/>
            <rFont val="Tahoma"/>
            <family val="2"/>
          </rPr>
          <t xml:space="preserve">
1. Ayuda alimentaria y no alimentaria
2. Alojamientos temporales
3. Encuentros familiares
4. Saneamiento básico
5. Medios de Vida</t>
        </r>
      </text>
    </comment>
    <comment ref="I33" authorId="0">
      <text>
        <r>
          <rPr>
            <b/>
            <sz val="9"/>
            <color indexed="81"/>
            <rFont val="Tahoma"/>
            <family val="2"/>
          </rPr>
          <t>DCC:
Fases:
1 Preparación</t>
        </r>
        <r>
          <rPr>
            <sz val="9"/>
            <color indexed="81"/>
            <rFont val="Tahoma"/>
            <family val="2"/>
          </rPr>
          <t xml:space="preserve">: Conformación equipo de trabajo. Identificación del objetivo, alcance, población objetivo, recursos, riesgos y requisitos técnicos y reglamentarios. 2019
</t>
        </r>
        <r>
          <rPr>
            <b/>
            <sz val="9"/>
            <color indexed="81"/>
            <rFont val="Tahoma"/>
            <family val="2"/>
          </rPr>
          <t>2. Diseño:</t>
        </r>
        <r>
          <rPr>
            <sz val="9"/>
            <color indexed="81"/>
            <rFont val="Tahoma"/>
            <family val="2"/>
          </rPr>
          <t xml:space="preserve"> investigación de los mecanismos de comunicación y atención en emergencias de la población en condiciones de discapacidad. Elaboración del protocolo y aprobación. 2020
</t>
        </r>
        <r>
          <rPr>
            <b/>
            <sz val="9"/>
            <color indexed="81"/>
            <rFont val="Tahoma"/>
            <family val="2"/>
          </rPr>
          <t>3. Ejecución</t>
        </r>
        <r>
          <rPr>
            <sz val="9"/>
            <color indexed="81"/>
            <rFont val="Tahoma"/>
            <family val="2"/>
          </rPr>
          <t xml:space="preserve">: Capacitación a las personas de las áreas misionales que se encargan de su implementación y ejecución de pruebas del protocolo. 2021
</t>
        </r>
        <r>
          <rPr>
            <b/>
            <sz val="9"/>
            <color indexed="81"/>
            <rFont val="Tahoma"/>
            <family val="2"/>
          </rPr>
          <t xml:space="preserve">
4. Seguimiento y evaluación</t>
        </r>
        <r>
          <rPr>
            <sz val="9"/>
            <color indexed="81"/>
            <rFont val="Tahoma"/>
            <family val="2"/>
          </rPr>
          <t xml:space="preserve">: Verificación y validación de los requisitos especificados. 2021
</t>
        </r>
        <r>
          <rPr>
            <b/>
            <sz val="9"/>
            <color indexed="81"/>
            <rFont val="Tahoma"/>
            <family val="2"/>
          </rPr>
          <t>5. Implementación final</t>
        </r>
        <r>
          <rPr>
            <sz val="9"/>
            <color indexed="81"/>
            <rFont val="Tahoma"/>
            <family val="2"/>
          </rPr>
          <t>: Ajustes del protocolo e implementación final. 2022</t>
        </r>
      </text>
    </comment>
    <comment ref="I37" authorId="0">
      <text>
        <r>
          <rPr>
            <b/>
            <sz val="9"/>
            <color indexed="81"/>
            <rFont val="Tahoma"/>
            <family val="2"/>
          </rPr>
          <t>DCC: TAREAS DE TIC</t>
        </r>
        <r>
          <rPr>
            <sz val="9"/>
            <color indexed="81"/>
            <rFont val="Tahoma"/>
            <family val="2"/>
          </rPr>
          <t xml:space="preserve">
*  Formular el plan PETI alineado al plan estratégico institucional del cuatrenio 2019-2022.
*Implementar un servidor  directorio activo, para fortalecer la seguridad de la información 
*  Ampliar la ejecución de  los módulos del  sistema ERP a nivel seccional. 
* Realizar mejoras en el portal web con el fin de mantener   la seguridad  de la información  de la página. </t>
        </r>
      </text>
    </comment>
    <comment ref="I39" authorId="0">
      <text>
        <r>
          <rPr>
            <b/>
            <sz val="9"/>
            <color indexed="81"/>
            <rFont val="Tahoma"/>
            <family val="2"/>
          </rPr>
          <t>DCC:</t>
        </r>
        <r>
          <rPr>
            <sz val="9"/>
            <color indexed="81"/>
            <rFont val="Tahoma"/>
            <family val="2"/>
          </rPr>
          <t xml:space="preserve">
 * Implementar en 29 seccionales/oficinas los servicios de videoconferencia y red troncalizada por el sistema RIC (Red Integrada de Comunicaciones), de acuerdo a recursos asignados.
*  Poner en operación la línea de atención 144 en 29 seccionales  y/o Oficinas de acuerdo con las políticas y protocolos de la Dirección General.
* Optimizar en  29 seccionales el uso de la red VHF, para el cumplimiento misional, teniendo en cuenta los recursos asignados para el  cumplimiento. </t>
        </r>
      </text>
    </comment>
    <comment ref="I40" authorId="0">
      <text>
        <r>
          <rPr>
            <b/>
            <sz val="9"/>
            <color indexed="81"/>
            <rFont val="Tahoma"/>
            <family val="2"/>
          </rPr>
          <t xml:space="preserve">DCC:FASES
</t>
        </r>
        <r>
          <rPr>
            <sz val="9"/>
            <color indexed="81"/>
            <rFont val="Tahoma"/>
            <family val="2"/>
          </rPr>
          <t xml:space="preserve">
* Analisis  de  viabilidad del  proyecto.
*Presentacion del proyecto ante CITI.
*Inicio  proceso contractual.
*Analisis de lavantamiento.
*Aprobacion del proyecto, de acuerdo al presupuesto asignado.
*Levantamiento de diseño de los modulos propuestos.
*Implementacion  de los modulos
* Desarrollo del proyecto con sus correspondientes submodelos.
*Pruebas y puesta en marcha.
* Capacitacion y entrenamiento.             
</t>
        </r>
      </text>
    </comment>
    <comment ref="G41" authorId="0">
      <text>
        <r>
          <rPr>
            <b/>
            <sz val="9"/>
            <color indexed="81"/>
            <rFont val="Tahoma"/>
            <family val="2"/>
          </rPr>
          <t>DCC:</t>
        </r>
        <r>
          <rPr>
            <sz val="9"/>
            <color indexed="81"/>
            <rFont val="Tahoma"/>
            <family val="2"/>
          </rPr>
          <t xml:space="preserve">
Esta estrategia reúne las estrategias formuladas en el Formato 9 para esta unidad</t>
        </r>
      </text>
    </comment>
    <comment ref="I41" authorId="0">
      <text>
        <r>
          <rPr>
            <b/>
            <sz val="9"/>
            <color indexed="81"/>
            <rFont val="Tahoma"/>
            <family val="2"/>
          </rPr>
          <t>DCC:</t>
        </r>
        <r>
          <rPr>
            <sz val="9"/>
            <color indexed="81"/>
            <rFont val="Tahoma"/>
            <family val="2"/>
          </rPr>
          <t xml:space="preserve">
Incluye las políticas de talento humano e integridad</t>
        </r>
      </text>
    </comment>
    <comment ref="I42" authorId="0">
      <text>
        <r>
          <rPr>
            <b/>
            <sz val="9"/>
            <color indexed="81"/>
            <rFont val="Tahoma"/>
            <family val="2"/>
          </rPr>
          <t>DCC:</t>
        </r>
        <r>
          <rPr>
            <sz val="9"/>
            <color indexed="81"/>
            <rFont val="Tahoma"/>
            <family val="2"/>
          </rPr>
          <t xml:space="preserve">
Incluye planeación institucional, Plan anticorrupción, gestión presupuestal y eficiencia del gasto público.</t>
        </r>
      </text>
    </comment>
    <comment ref="I43" authorId="0">
      <text>
        <r>
          <rPr>
            <b/>
            <sz val="9"/>
            <color indexed="81"/>
            <rFont val="Tahoma"/>
            <family val="2"/>
          </rPr>
          <t>DCC:</t>
        </r>
        <r>
          <rPr>
            <sz val="9"/>
            <color indexed="81"/>
            <rFont val="Tahoma"/>
            <family val="2"/>
          </rPr>
          <t xml:space="preserve">
Incluye la política seguimiento y gestión del desempeño institucional</t>
        </r>
      </text>
    </comment>
    <comment ref="I44" authorId="0">
      <text>
        <r>
          <rPr>
            <b/>
            <sz val="9"/>
            <color indexed="81"/>
            <rFont val="Tahoma"/>
            <family val="2"/>
          </rPr>
          <t xml:space="preserve">DCC: Incluye las siguientes políticas: </t>
        </r>
        <r>
          <rPr>
            <sz val="9"/>
            <color indexed="81"/>
            <rFont val="Tahoma"/>
            <family val="2"/>
          </rPr>
          <t xml:space="preserve">
1) Fortalecimiento organizacional y simplificación de procesos
2) Gobierno Digital
3)Participación Ciudadana en la Gestión Pública
4) Racionalización de trámites
5) Servicio al ciudadano 6) Rendición de cuentas   7) Defensa Jurídica</t>
        </r>
      </text>
    </comment>
    <comment ref="I45" authorId="0">
      <text>
        <r>
          <rPr>
            <b/>
            <sz val="9"/>
            <color indexed="81"/>
            <rFont val="Tahoma"/>
            <family val="2"/>
          </rPr>
          <t>DCC:</t>
        </r>
        <r>
          <rPr>
            <sz val="9"/>
            <color indexed="81"/>
            <rFont val="Tahoma"/>
            <family val="2"/>
          </rPr>
          <t xml:space="preserve">
Incluye las siguientes políticas: 1) Gestión documental.  2) transparencia y acceso a la información.</t>
        </r>
      </text>
    </comment>
    <comment ref="I46" authorId="0">
      <text>
        <r>
          <rPr>
            <b/>
            <sz val="9"/>
            <color indexed="81"/>
            <rFont val="Tahoma"/>
            <family val="2"/>
          </rPr>
          <t>DCC:</t>
        </r>
        <r>
          <rPr>
            <sz val="9"/>
            <color indexed="81"/>
            <rFont val="Tahoma"/>
            <family val="2"/>
          </rPr>
          <t xml:space="preserve">
Política de gestión del conocimiento y la innovación</t>
        </r>
      </text>
    </comment>
    <comment ref="I47" authorId="0">
      <text>
        <r>
          <rPr>
            <b/>
            <sz val="9"/>
            <color indexed="81"/>
            <rFont val="Tahoma"/>
            <family val="2"/>
          </rPr>
          <t>DCC:</t>
        </r>
        <r>
          <rPr>
            <sz val="9"/>
            <color indexed="81"/>
            <rFont val="Tahoma"/>
            <family val="2"/>
          </rPr>
          <t xml:space="preserve">
Incluye la política de control interno.
Aquí se incluyen las metas relacionadas con los PM de CGR y de las auditorías de la OCI</t>
        </r>
      </text>
    </comment>
    <comment ref="I49" authorId="0">
      <text>
        <r>
          <rPr>
            <b/>
            <sz val="9"/>
            <color indexed="81"/>
            <rFont val="Tahoma"/>
            <family val="2"/>
          </rPr>
          <t>DCC:</t>
        </r>
        <r>
          <rPr>
            <sz val="9"/>
            <color indexed="81"/>
            <rFont val="Tahoma"/>
            <family val="2"/>
          </rPr>
          <t xml:space="preserve">
La apropiación de recursos propios 2019 tuvo un incremento del 65,6% frente al 2018.</t>
        </r>
      </text>
    </comment>
    <comment ref="K49" authorId="0">
      <text>
        <r>
          <rPr>
            <b/>
            <sz val="9"/>
            <color indexed="81"/>
            <rFont val="Tahoma"/>
            <family val="2"/>
          </rPr>
          <t>DCC:</t>
        </r>
        <r>
          <rPr>
            <sz val="9"/>
            <color indexed="81"/>
            <rFont val="Tahoma"/>
            <family val="2"/>
          </rPr>
          <t xml:space="preserve">
Promedio de los últimos 5 años
</t>
        </r>
      </text>
    </comment>
  </commentList>
</comments>
</file>

<file path=xl/comments3.xml><?xml version="1.0" encoding="utf-8"?>
<comments xmlns="http://schemas.openxmlformats.org/spreadsheetml/2006/main">
  <authors>
    <author>Camilo Alejandro Hernandez Quintero</author>
    <author>Jose Gregorio Vargas Primiciero</author>
  </authors>
  <commentList>
    <comment ref="D13" authorId="0">
      <text>
        <r>
          <rPr>
            <b/>
            <sz val="9"/>
            <color indexed="81"/>
            <rFont val="Tahoma"/>
            <family val="2"/>
          </rPr>
          <t>SELECCIONE EL PROGRAMA PRESUPUESTAL DE LA LISTA DESPLEGABLE</t>
        </r>
        <r>
          <rPr>
            <sz val="9"/>
            <color indexed="81"/>
            <rFont val="Tahoma"/>
            <family val="2"/>
          </rPr>
          <t xml:space="preserve">
</t>
        </r>
      </text>
    </comment>
    <comment ref="E13" authorId="0">
      <text>
        <r>
          <rPr>
            <b/>
            <sz val="9"/>
            <color indexed="81"/>
            <rFont val="Tahoma"/>
            <family val="2"/>
          </rPr>
          <t>SI EL PROYECTO ES REGIONALIZABLE COLOQUE LA REGION. DE LO CONTRARIO  COLOQUE NO REGIONALIZABLE</t>
        </r>
        <r>
          <rPr>
            <sz val="9"/>
            <color indexed="81"/>
            <rFont val="Tahoma"/>
            <family val="2"/>
          </rPr>
          <t xml:space="preserve">
</t>
        </r>
      </text>
    </comment>
    <comment ref="F13" authorId="0">
      <text>
        <r>
          <rPr>
            <b/>
            <sz val="9"/>
            <color indexed="81"/>
            <rFont val="Tahoma"/>
            <family val="2"/>
          </rPr>
          <t xml:space="preserve">
SI EL PROYECTO ES FOCALIZADO COLOQUE EL TIPO DE FOCALIZACION EN EL SUIFP EJEMPLO: TICs</t>
        </r>
        <r>
          <rPr>
            <sz val="9"/>
            <color indexed="81"/>
            <rFont val="Tahoma"/>
            <family val="2"/>
          </rPr>
          <t xml:space="preserve">
</t>
        </r>
      </text>
    </comment>
    <comment ref="G13" authorId="0">
      <text>
        <r>
          <rPr>
            <b/>
            <sz val="9"/>
            <color indexed="81"/>
            <rFont val="Tahoma"/>
            <family val="2"/>
          </rPr>
          <t>DEBE CORRESPONDER A LA JUSTIFICACIÓN Y DESCRIPCIÓN QUE SE MENCIONA EN EL SUIFP (NECESIDAD, ALCANCE IMPACTO):</t>
        </r>
        <r>
          <rPr>
            <sz val="9"/>
            <color indexed="81"/>
            <rFont val="Tahoma"/>
            <family val="2"/>
          </rPr>
          <t xml:space="preserve">
</t>
        </r>
      </text>
    </comment>
    <comment ref="J14" authorId="1">
      <text>
        <r>
          <rPr>
            <b/>
            <sz val="14"/>
            <color indexed="81"/>
            <rFont val="Tahoma"/>
            <family val="2"/>
          </rPr>
          <t>Jose Gregorio Vargas Primiciero:</t>
        </r>
        <r>
          <rPr>
            <sz val="14"/>
            <color indexed="81"/>
            <rFont val="Tahoma"/>
            <family val="2"/>
          </rPr>
          <t xml:space="preserve">
complementar información con productoa tangibles e intangiblea a obtener
Respuesta DCC: Estos productos ya están definidos en la cadena de valor que se presentó al DNP</t>
        </r>
      </text>
    </comment>
  </commentList>
</comments>
</file>

<file path=xl/comments4.xml><?xml version="1.0" encoding="utf-8"?>
<comments xmlns="http://schemas.openxmlformats.org/spreadsheetml/2006/main">
  <authors>
    <author>DCC</author>
    <author>Planeacion</author>
    <author>User</author>
    <author>Diana Herrera</author>
  </authors>
  <commentList>
    <comment ref="A19" authorId="0">
      <text>
        <r>
          <rPr>
            <b/>
            <sz val="9"/>
            <color indexed="81"/>
            <rFont val="Tahoma"/>
            <family val="2"/>
          </rPr>
          <t>DCC:</t>
        </r>
        <r>
          <rPr>
            <sz val="9"/>
            <color indexed="81"/>
            <rFont val="Tahoma"/>
            <family val="2"/>
          </rPr>
          <t xml:space="preserve">
Ajustar el valor de acuerdo con la Directiva de esta vigencia</t>
        </r>
      </text>
    </comment>
    <comment ref="P30" authorId="1">
      <text>
        <r>
          <rPr>
            <b/>
            <sz val="8"/>
            <color indexed="81"/>
            <rFont val="Tahoma"/>
            <family val="2"/>
          </rPr>
          <t>NOTA:</t>
        </r>
        <r>
          <rPr>
            <sz val="8"/>
            <color indexed="81"/>
            <rFont val="Tahoma"/>
            <family val="2"/>
          </rPr>
          <t xml:space="preserve">
Es la cuantificación de los recursos que se invertirán para alcanzar la meta</t>
        </r>
      </text>
    </comment>
    <comment ref="J37" authorId="0">
      <text>
        <r>
          <rPr>
            <b/>
            <sz val="9"/>
            <color indexed="81"/>
            <rFont val="Tahoma"/>
            <family val="2"/>
          </rPr>
          <t>DCC:</t>
        </r>
        <r>
          <rPr>
            <sz val="9"/>
            <color indexed="81"/>
            <rFont val="Tahoma"/>
            <family val="2"/>
          </rPr>
          <t xml:space="preserve">
Ver correo del 11/10/2019</t>
        </r>
      </text>
    </comment>
    <comment ref="J40" authorId="0">
      <text>
        <r>
          <rPr>
            <b/>
            <sz val="9"/>
            <color indexed="81"/>
            <rFont val="Tahoma"/>
            <family val="2"/>
          </rPr>
          <t>DCC:</t>
        </r>
        <r>
          <rPr>
            <sz val="9"/>
            <color indexed="81"/>
            <rFont val="Tahoma"/>
            <family val="2"/>
          </rPr>
          <t xml:space="preserve">
Ver correo del 11/10/2019</t>
        </r>
      </text>
    </comment>
    <comment ref="A52" authorId="0">
      <text>
        <r>
          <rPr>
            <b/>
            <sz val="9"/>
            <color indexed="81"/>
            <rFont val="Tahoma"/>
            <family val="2"/>
          </rPr>
          <t>DCC:</t>
        </r>
        <r>
          <rPr>
            <sz val="9"/>
            <color indexed="81"/>
            <rFont val="Tahoma"/>
            <family val="2"/>
          </rPr>
          <t xml:space="preserve">
Esta meta inicia en el 2020 pero si se considera conveniente se pueden adelantar acciones para lograr el 50% planeado </t>
        </r>
      </text>
    </comment>
    <comment ref="P58" authorId="1">
      <text>
        <r>
          <rPr>
            <b/>
            <sz val="8"/>
            <color indexed="81"/>
            <rFont val="Tahoma"/>
            <family val="2"/>
          </rPr>
          <t>NOTA:</t>
        </r>
        <r>
          <rPr>
            <sz val="8"/>
            <color indexed="81"/>
            <rFont val="Tahoma"/>
            <family val="2"/>
          </rPr>
          <t xml:space="preserve">
Es la cuantificación de los recursos que se invertirán para alcanzar la meta</t>
        </r>
      </text>
    </comment>
    <comment ref="A70" authorId="0">
      <text>
        <r>
          <rPr>
            <b/>
            <sz val="9"/>
            <color indexed="81"/>
            <rFont val="Tahoma"/>
            <family val="2"/>
          </rPr>
          <t>DCC:</t>
        </r>
        <r>
          <rPr>
            <sz val="9"/>
            <color indexed="81"/>
            <rFont val="Tahoma"/>
            <family val="2"/>
          </rPr>
          <t xml:space="preserve">
Se modifica según Memorando 19-101 del 17 de abril de 2019 firmado por el Sub. Operativo</t>
        </r>
      </text>
    </comment>
    <comment ref="Q70" authorId="0">
      <text>
        <r>
          <rPr>
            <b/>
            <sz val="9"/>
            <color indexed="81"/>
            <rFont val="Tahoma"/>
            <family val="2"/>
          </rPr>
          <t>DCC:</t>
        </r>
        <r>
          <rPr>
            <sz val="9"/>
            <color indexed="81"/>
            <rFont val="Tahoma"/>
            <family val="2"/>
          </rPr>
          <t xml:space="preserve">
Se ajusta indicador de acuerdo con la meta propuesta</t>
        </r>
      </text>
    </comment>
    <comment ref="D71" authorId="0">
      <text>
        <r>
          <rPr>
            <b/>
            <sz val="9"/>
            <color indexed="81"/>
            <rFont val="Tahoma"/>
            <family val="2"/>
          </rPr>
          <t>DCC:</t>
        </r>
        <r>
          <rPr>
            <sz val="9"/>
            <color indexed="81"/>
            <rFont val="Tahoma"/>
            <family val="2"/>
          </rPr>
          <t xml:space="preserve">
Se modifica según Memorando No. 10-102 del 17 de abril de 2019, formado por el Subd. Operativo</t>
        </r>
      </text>
    </comment>
    <comment ref="D81" authorId="0">
      <text>
        <r>
          <rPr>
            <b/>
            <sz val="9"/>
            <color indexed="81"/>
            <rFont val="Tahoma"/>
            <family val="2"/>
          </rPr>
          <t>DCC:</t>
        </r>
        <r>
          <rPr>
            <sz val="9"/>
            <color indexed="81"/>
            <rFont val="Tahoma"/>
            <family val="2"/>
          </rPr>
          <t xml:space="preserve">
Solicitud cambio de actividad mediantye correo del 29/08/2019</t>
        </r>
      </text>
    </comment>
    <comment ref="P88" authorId="1">
      <text>
        <r>
          <rPr>
            <b/>
            <sz val="8"/>
            <color indexed="81"/>
            <rFont val="Tahoma"/>
            <family val="2"/>
          </rPr>
          <t>NOTA:</t>
        </r>
        <r>
          <rPr>
            <sz val="8"/>
            <color indexed="81"/>
            <rFont val="Tahoma"/>
            <family val="2"/>
          </rPr>
          <t xml:space="preserve">
Es la cuantificación de los recursos que se invertirán para alcanzar la meta</t>
        </r>
      </text>
    </comment>
    <comment ref="D95" authorId="2">
      <text>
        <r>
          <rPr>
            <b/>
            <sz val="9"/>
            <color indexed="81"/>
            <rFont val="Tahoma"/>
            <family val="2"/>
          </rPr>
          <t>User:</t>
        </r>
        <r>
          <rPr>
            <sz val="9"/>
            <color indexed="81"/>
            <rFont val="Tahoma"/>
            <family val="2"/>
          </rPr>
          <t xml:space="preserve">
Solicitud de modificación de la fecha de cumplimiento</t>
        </r>
      </text>
    </comment>
    <comment ref="I97" authorId="0">
      <text>
        <r>
          <rPr>
            <b/>
            <sz val="9"/>
            <color indexed="81"/>
            <rFont val="Tahoma"/>
            <family val="2"/>
          </rPr>
          <t>DCC:</t>
        </r>
        <r>
          <rPr>
            <sz val="9"/>
            <color indexed="81"/>
            <rFont val="Tahoma"/>
            <family val="2"/>
          </rPr>
          <t xml:space="preserve">
Se modifica fecha por cumplimiento al 100%</t>
        </r>
      </text>
    </comment>
    <comment ref="P108" authorId="1">
      <text>
        <r>
          <rPr>
            <b/>
            <sz val="8"/>
            <color indexed="81"/>
            <rFont val="Tahoma"/>
            <family val="2"/>
          </rPr>
          <t>NOTA:</t>
        </r>
        <r>
          <rPr>
            <sz val="8"/>
            <color indexed="81"/>
            <rFont val="Tahoma"/>
            <family val="2"/>
          </rPr>
          <t xml:space="preserve">
Es la cuantificación de los recursos que se invertirán para alcanzar la meta</t>
        </r>
      </text>
    </comment>
    <comment ref="A110" authorId="0">
      <text>
        <r>
          <rPr>
            <b/>
            <sz val="9"/>
            <color indexed="81"/>
            <rFont val="Tahoma"/>
            <family val="2"/>
          </rPr>
          <t>DCC:</t>
        </r>
        <r>
          <rPr>
            <sz val="9"/>
            <color indexed="81"/>
            <rFont val="Tahoma"/>
            <family val="2"/>
          </rPr>
          <t xml:space="preserve">
DCC: TAREAS DE TIC
*  Formular el plan PETI alineado al plan estratégico institucional del cuatrienio 2019-2022.
*Implementar un servidor  directorio activo, para fortalecer la seguridad de la información 
*  Ampliar la ejecución de  los módulos del  sistema ERP a nivel seccional. 
* Realizar mejoras en el portal web con el fin de mantener   la seguridad  de la información  de la página. </t>
        </r>
      </text>
    </comment>
    <comment ref="A117" authorId="0">
      <text>
        <r>
          <rPr>
            <b/>
            <sz val="9"/>
            <color indexed="81"/>
            <rFont val="Tahoma"/>
            <family val="2"/>
          </rPr>
          <t>DCC:</t>
        </r>
        <r>
          <rPr>
            <sz val="9"/>
            <color indexed="81"/>
            <rFont val="Tahoma"/>
            <family val="2"/>
          </rPr>
          <t xml:space="preserve">
 * Implementar en 29 seccionales/oficinas los servicios de videoconferencia y red troncalizada por el sistema RIC (Red Integrada de Comunicaciones), de acuerdo a recursos asignados.
*  Poner en operación la línea de atención 144 en 29 seccionales  y/o Oficinas de acuerdo con las políticas y protocolos de la Dirección General.
* Optimizar en  29 seccionales el uso de la red VHF, para el cumplimiento misional, teniendo en cuenta los recursos asignados para el  cumplimiento. </t>
        </r>
      </text>
    </comment>
    <comment ref="A120" authorId="0">
      <text>
        <r>
          <rPr>
            <b/>
            <sz val="9"/>
            <color indexed="81"/>
            <rFont val="Tahoma"/>
            <family val="2"/>
          </rPr>
          <t>DCC:</t>
        </r>
        <r>
          <rPr>
            <sz val="9"/>
            <color indexed="81"/>
            <rFont val="Tahoma"/>
            <family val="2"/>
          </rPr>
          <t xml:space="preserve">
* Análisis  de  viabilidad del  proyecto.
*Presentación del proyecto ante CITI.
*Inicio  proceso contractual.
*Análisis de levantamiento.
*Aprobación del proyecto, de acuerdo al presupuesto asignado.
*Levantamiento de diseño de los módulos propuestos.
*Implementación  de los módulos
* Desarrollo del proyecto con sus correspondientes submodelos.
*Pruebas y puesta en marcha.
* Capacitación y entrenamiento.             
</t>
        </r>
      </text>
    </comment>
    <comment ref="J120" authorId="3">
      <text>
        <r>
          <rPr>
            <b/>
            <sz val="9"/>
            <color indexed="81"/>
            <rFont val="Tahoma"/>
            <family val="2"/>
          </rPr>
          <t>Diana Herrera:</t>
        </r>
        <r>
          <rPr>
            <sz val="9"/>
            <color indexed="81"/>
            <rFont val="Tahoma"/>
            <family val="2"/>
          </rPr>
          <t xml:space="preserve">
Se debe especificar el plazo de cumplimiento de cada una de las actividades</t>
        </r>
      </text>
    </comment>
    <comment ref="K141" authorId="0">
      <text>
        <r>
          <rPr>
            <b/>
            <sz val="9"/>
            <color indexed="81"/>
            <rFont val="Tahoma"/>
            <family val="2"/>
          </rPr>
          <t>DCC:</t>
        </r>
        <r>
          <rPr>
            <sz val="9"/>
            <color indexed="81"/>
            <rFont val="Tahoma"/>
            <family val="2"/>
          </rPr>
          <t xml:space="preserve">
Se corrige evaluación
</t>
        </r>
      </text>
    </comment>
    <comment ref="D154" authorId="0">
      <text>
        <r>
          <rPr>
            <b/>
            <sz val="9"/>
            <color indexed="81"/>
            <rFont val="Tahoma"/>
            <family val="2"/>
          </rPr>
          <t>DCC:</t>
        </r>
        <r>
          <rPr>
            <sz val="9"/>
            <color indexed="81"/>
            <rFont val="Tahoma"/>
            <family val="2"/>
          </rPr>
          <t xml:space="preserve">
(Almacén, Administración  de Servicios, Financiera, Administrativa).</t>
        </r>
      </text>
    </comment>
    <comment ref="D166" authorId="0">
      <text>
        <r>
          <rPr>
            <b/>
            <sz val="9"/>
            <color indexed="81"/>
            <rFont val="Tahoma"/>
            <family val="2"/>
          </rPr>
          <t>DCC:</t>
        </r>
        <r>
          <rPr>
            <sz val="9"/>
            <color indexed="81"/>
            <rFont val="Tahoma"/>
            <family val="2"/>
          </rPr>
          <t xml:space="preserve">
Modificada según correo del 2 de mayo de 2019 de Yuri</t>
        </r>
      </text>
    </comment>
    <comment ref="D167" authorId="0">
      <text>
        <r>
          <rPr>
            <b/>
            <sz val="9"/>
            <color indexed="81"/>
            <rFont val="Tahoma"/>
            <family val="2"/>
          </rPr>
          <t>DCC:</t>
        </r>
        <r>
          <rPr>
            <sz val="9"/>
            <color indexed="81"/>
            <rFont val="Tahoma"/>
            <family val="2"/>
          </rPr>
          <t xml:space="preserve">
Solicitud de ajuste actividad según correo del 28/05/2019</t>
        </r>
      </text>
    </comment>
    <comment ref="A185" authorId="0">
      <text>
        <r>
          <rPr>
            <b/>
            <sz val="9"/>
            <color indexed="81"/>
            <rFont val="Tahoma"/>
            <family val="2"/>
          </rPr>
          <t>DCC:</t>
        </r>
        <r>
          <rPr>
            <sz val="9"/>
            <color indexed="81"/>
            <rFont val="Tahoma"/>
            <family val="2"/>
          </rPr>
          <t xml:space="preserve">
Definir el número de bienes a legalizar en esta vigencia</t>
        </r>
      </text>
    </comment>
  </commentList>
</comments>
</file>

<file path=xl/sharedStrings.xml><?xml version="1.0" encoding="utf-8"?>
<sst xmlns="http://schemas.openxmlformats.org/spreadsheetml/2006/main" count="3597" uniqueCount="1016">
  <si>
    <t>METAS</t>
  </si>
  <si>
    <t>ACTIVIDADES</t>
  </si>
  <si>
    <t>RESPONSABLE</t>
  </si>
  <si>
    <t>PLAZO</t>
  </si>
  <si>
    <t>DEPENDENCIA :</t>
  </si>
  <si>
    <t>FECHA DE FORMULACIÓN :</t>
  </si>
  <si>
    <t>PROGRAMADAS POR CADA META</t>
  </si>
  <si>
    <t>DE CADA ACTIVIDAD</t>
  </si>
  <si>
    <t>META</t>
  </si>
  <si>
    <t>DE CADA META</t>
  </si>
  <si>
    <t>INDICADOR</t>
  </si>
  <si>
    <t>Versión</t>
  </si>
  <si>
    <t>Página No.</t>
  </si>
  <si>
    <t>República de Colombia</t>
  </si>
  <si>
    <t>1 de 1</t>
  </si>
  <si>
    <t>PLANEACIÓN ESTRATÉGICA</t>
  </si>
  <si>
    <t>OBJETIVO ESTRATÉGICO:</t>
  </si>
  <si>
    <t>RECURSOS $
NECESARIOS</t>
  </si>
  <si>
    <t>PARA EJECUTAR LA META</t>
  </si>
  <si>
    <t>DE RESULTADO</t>
  </si>
  <si>
    <t>EVALUACIÓN PLAN DE ACCIÓN</t>
  </si>
  <si>
    <t>SEGUIMIENTO A LA GESTIÓN</t>
  </si>
  <si>
    <t>SGE-FT-005</t>
  </si>
  <si>
    <t>TRIMESTRE REPORTADO:</t>
  </si>
  <si>
    <t>PRIMER TRIMESTRE</t>
  </si>
  <si>
    <t>FECHA DE EVALUACIÓN :</t>
  </si>
  <si>
    <t>SEGUNDO TRIMESTRE</t>
  </si>
  <si>
    <t>TERCER TRIMESTRE</t>
  </si>
  <si>
    <t>CUARTO TRIMESTRE</t>
  </si>
  <si>
    <t>POLÍTICA DE DESARROLLO ADMINISTRATIVO:</t>
  </si>
  <si>
    <t>1. Gestión Misional y de Gobierno.</t>
  </si>
  <si>
    <t>2. Transparencia, participación y servicio al ciudadano.</t>
  </si>
  <si>
    <t>4. Eficiencia Administrativa</t>
  </si>
  <si>
    <t>5. Gestión Financiera</t>
  </si>
  <si>
    <t>Actividades Ejecutadas/actividades programadas</t>
  </si>
  <si>
    <t>Formular y hacer seguimiento a los planes específicos de 4 procesos misionales</t>
  </si>
  <si>
    <t>Realizar seguimiento de proyectos aprobados con la respectiva solicitud de informes.</t>
  </si>
  <si>
    <t>Estudio y evaluación de proyectos presentados</t>
  </si>
  <si>
    <t>Emitir las directrices para la presentación de proyectos</t>
  </si>
  <si>
    <t>Presentación y selección de proyectos con el comité asesor</t>
  </si>
  <si>
    <t>Evaluación de los planes específicos presentados por las D.S y O.O</t>
  </si>
  <si>
    <t>Tabulación y elaboración de estadísticas de los reportes trimestrales (SIM)</t>
  </si>
  <si>
    <t>Evaluar el cumplimiento trimestral de los planes específicos.</t>
  </si>
  <si>
    <t>Elaborar Informes semestrales del cumplimiento de los planes específicos.</t>
  </si>
  <si>
    <t>Reportar en el I semestre el avance de cumplimiento a los interesados (D.S y O.O) y la Oficina de Planeación</t>
  </si>
  <si>
    <t>% de cumplimiento de ejecución de proyectos aprobados</t>
  </si>
  <si>
    <t>Procedimiento actualizado e implementado</t>
  </si>
  <si>
    <t>Implementar las actividades definidas en el plan de trabajo</t>
  </si>
  <si>
    <t>Actualizar con los responsables el plan de trabajo para implementación de la política.</t>
  </si>
  <si>
    <t>Realizar el seguimiento para implementar los criterios faltantes de la estrategia GEL</t>
  </si>
  <si>
    <t>Actualizar los mapas de riesgos de la entidad</t>
  </si>
  <si>
    <t>Simplificar el procedimiento para la atención de eventos de afluencia masiva</t>
  </si>
  <si>
    <t xml:space="preserve">Realizar 40 auditorías internas de calidad
</t>
  </si>
  <si>
    <t>Elaborar el programa de auditorías</t>
  </si>
  <si>
    <t>No. auditorías ejecutadas
-----------------------
No. auditorías programadas</t>
  </si>
  <si>
    <t>Socializar el programa y el procedimiento con potenciales auditores</t>
  </si>
  <si>
    <t xml:space="preserve">Ejecutar el programa de auditoría </t>
  </si>
  <si>
    <t>Realizar el seguimiento a los hallazgos de las auditorías externas e internas sobre el SGC.</t>
  </si>
  <si>
    <t>Elaborar y tramitar un estudio de reestructuración de la Entidad</t>
  </si>
  <si>
    <t>Redefinir las funciones de los grupos internos de trabajo</t>
  </si>
  <si>
    <t>Ejecutar los proyectos de inversión</t>
  </si>
  <si>
    <t>Actualizar los proyectos en el SUIFP</t>
  </si>
  <si>
    <t>Ejecutar los recursos asignados en la vigencia</t>
  </si>
  <si>
    <t>Jefe Oficina Asesora de Planeación</t>
  </si>
  <si>
    <t>Emitir los lineamientos para la formulación de los planes específicos</t>
  </si>
  <si>
    <t>Profesional Oficina Planeación</t>
  </si>
  <si>
    <t>% ejecución promedio de los planes específicos de procesos misionales</t>
  </si>
  <si>
    <t>Mejorar el sistema de respuesta a los  requerimientos de los Clientes</t>
  </si>
  <si>
    <t>Continuar la implementación del Banco de Proyectos de Acción Social y Gestión Ambiental</t>
  </si>
  <si>
    <t>Formular e implementar la política de participación y servicio al ciudadano</t>
  </si>
  <si>
    <t>Realizar la divulgación y sensibilización</t>
  </si>
  <si>
    <t>Realizar mesa de trabajo con funcionarios involucrados para elaborar el plan de acción</t>
  </si>
  <si>
    <t>Realizar dos seguimientos al plan de trabajo formulado</t>
  </si>
  <si>
    <t>Técnico de Servicios Orientación Ciudadana</t>
  </si>
  <si>
    <t>Política formulada y plan de trabajo en implementación.</t>
  </si>
  <si>
    <t>Técnico para Apoyo 
Orientación Ciudadana</t>
  </si>
  <si>
    <t>Implementar la estrategia de rendición de cuentas a la ciudadanía</t>
  </si>
  <si>
    <t>Aplicar encuesta de satisfacción virtual, incluir FAQ rendición de cuentas, utilizar lenguaje ciudadano, crear enlace con Urna de cristal,  cumplir todos los criterios de la fase de información y democracia del Manual  3.1</t>
  </si>
  <si>
    <t>Programar un espacio trimestral para intercambio de información con el ciudadano, recopilar y publicar FAQ en la página web</t>
  </si>
  <si>
    <t>Desarrollar un encuentro semestral  con los Líderes Voluntarios que participan en cursos de capacitación en la ESCAP.</t>
  </si>
  <si>
    <t>Desarrollar una audiencia pública de rendición de cuentas a la ciudadanía a través de videoconferencia incluyendo chat y/o foro.  Recopilar y publicar FAQ en la página web</t>
  </si>
  <si>
    <t>Divulgar informe trimestral de gestión por área misional .</t>
  </si>
  <si>
    <t>Porcentaje de cumplimiento del plan formulado</t>
  </si>
  <si>
    <t>Formular un plan de trabajo</t>
  </si>
  <si>
    <t>Realizar seguimiento al plan de trabajo.</t>
  </si>
  <si>
    <t>Realizar un diagnóstico identificando las debilidades en el sistema de respuesta</t>
  </si>
  <si>
    <t>Continuar la implementación de la política de comunicación organizacional</t>
  </si>
  <si>
    <t>No. de mecanismos implementados
_____________
No. de mecanismos de la política</t>
  </si>
  <si>
    <t>Hacer seguimiento a los mapas de riesgos actualizados</t>
  </si>
  <si>
    <t>Identificar metodología y preparar capacitación</t>
  </si>
  <si>
    <t>Dictar la capacitación a los dueños de los procesos</t>
  </si>
  <si>
    <t>Preparar plan de trabajo</t>
  </si>
  <si>
    <t>Realizar el seguimiento a las dependencias de la DIGER</t>
  </si>
  <si>
    <t>Realizar el seguimiento a las seccionales y oficinas operativas</t>
  </si>
  <si>
    <t>Mapas de riesgos actualizados / No. total de dependencias</t>
  </si>
  <si>
    <t>No. hallazgos cerrados / No. Hallazgos totales</t>
  </si>
  <si>
    <t>Actualizar procedimiento</t>
  </si>
  <si>
    <t>Divulgar nuevo procedimiento a Direcciones seccionales y oficinas operativas</t>
  </si>
  <si>
    <t>Definir estrategias de reducción</t>
  </si>
  <si>
    <t>Actualizar el estudio técnico</t>
  </si>
  <si>
    <t>Realizar el trámite respectivo ante el GSED</t>
  </si>
  <si>
    <t>Estudio técnico aprobado</t>
  </si>
  <si>
    <t>Realizar el seguimiento y actualización del SPI</t>
  </si>
  <si>
    <t>No. proyectos aprobados / 3</t>
  </si>
  <si>
    <t>Formular la política de participación y servicios al ciudadano</t>
  </si>
  <si>
    <t>Participar en dos eventos masivos relacionados con la misión institucional donde participen los ciudadanos, utilizar lenguaje ciudadano.</t>
  </si>
  <si>
    <t>Aplicar y analizar resultados de la encuesta de satisfacción de clientes</t>
  </si>
  <si>
    <t>Variación de los hallazgos por atención a los requerimientos de los clientes</t>
  </si>
  <si>
    <t>Realizar seguimiento a las tareas de la Revisión de la Dirección</t>
  </si>
  <si>
    <t xml:space="preserve">ACTIVIDADES </t>
  </si>
  <si>
    <t>MEDICIÓN DEL INDICADOR</t>
  </si>
  <si>
    <t>EJECUTADAS POR CADA META</t>
  </si>
  <si>
    <t>CUMPLIMIENTO</t>
  </si>
  <si>
    <t xml:space="preserve">
Las actividades de una meta son pasos secuenciales que se desarrollan hasta cumplir la meta propuesta, NO se debe escribir la misma actividad cambiando el lugar de ejecución o el nombre de la Junta de Defensa Civil.</t>
  </si>
  <si>
    <t>Cada actividad debe tener un responsable; puede ser el mismo responsable de la meta o una de las personas del equipo de trabajo que desarrollarán las actividades propuestas.</t>
  </si>
  <si>
    <t>PES-FT-001</t>
  </si>
  <si>
    <t>DEFENSA CIVIL COLOMBIANA</t>
  </si>
  <si>
    <t>OBJETIVO ESTRATÉGICO 1</t>
  </si>
  <si>
    <t>OBJETIVO ESTRATÉGICO 2</t>
  </si>
  <si>
    <t>OBJETIVO ESTRATÉGICO 3</t>
  </si>
  <si>
    <t>OBJETIVO ESTRATÉGICO 5</t>
  </si>
  <si>
    <t>OBJETIVO ESTRATÉGICO 4</t>
  </si>
  <si>
    <t>INDICADOR DE CUMPLIMIENTO</t>
  </si>
  <si>
    <t xml:space="preserve"> FORMULACIÓN DEL PLAN DE ACCIÓN</t>
  </si>
  <si>
    <t>PLAZO DE CADA ACTIVIDAD</t>
  </si>
  <si>
    <t>I TRIM</t>
  </si>
  <si>
    <t>II TRIM</t>
  </si>
  <si>
    <t>III TRIM</t>
  </si>
  <si>
    <t>IV TRIM</t>
  </si>
  <si>
    <t xml:space="preserve">Subdirección de Capacitación y Entrenamiento </t>
  </si>
  <si>
    <t>x</t>
  </si>
  <si>
    <t xml:space="preserve">Determinar y documentar necesidades de la entidad y la comunidad en temas de gestión ambiental </t>
  </si>
  <si>
    <t xml:space="preserve">Diseñar una propuesta de programas de capacitación para la entidad y comunidad para la aprobación por parte de la Dirección General </t>
  </si>
  <si>
    <t>Ponderación de cada actividad</t>
  </si>
  <si>
    <t>Corresponde al peso porcentual de cada actividad dentro de la meta.  En total la ponderación por META debe sumar 100%</t>
  </si>
  <si>
    <t>Marque com una "X" el o los trimestres en el que van a cumplir cada una de las actividades</t>
  </si>
  <si>
    <t>Director Seccional o Responsable de Oficina Operativa</t>
  </si>
  <si>
    <t>Desarrollar el programa de capacitación conformando los expedientes de cada curso</t>
  </si>
  <si>
    <t>Realizar el seguimiento trimestral al programa de capacitación del cual se elaborarña el informe respectivo</t>
  </si>
  <si>
    <t>1. Diseñar e implementar un programa integral para apoyar los programas de conocimiento y reducción del riesgo de desastres.</t>
  </si>
  <si>
    <t>Implementar el plan familiar de emergencias en 870 familias focalizadas con base en los riesgos de alto impacto</t>
  </si>
  <si>
    <t>Implementar un programa anual de monitoreo y sensibilización frente a 20 escenarios de riesgos de alto impacto mediante los observadores comunitarios.</t>
  </si>
  <si>
    <t>No. de familias con plan familiar de emergencias / No. de familias focalizadas con base en los riesgos de alto impacto.</t>
  </si>
  <si>
    <t>RECURSOS $
NECESARIOS
 (En millones de pesos)</t>
  </si>
  <si>
    <t xml:space="preserve">Escenarios de riesgos monitoreados por la DCC/ escenarios de riesgos identificados. </t>
  </si>
  <si>
    <t>Grupo de Prevención y Acción integral</t>
  </si>
  <si>
    <t>2. Fortalecer las capacidades para el manejo de emergencias y desastres con el fin de mejorar la calidad y oportunidad del servicio.</t>
  </si>
  <si>
    <t>Formular y gestionar el estudio de reestructuración considerando las modificaciones en los procesos misionales</t>
  </si>
  <si>
    <t>Actividades Ejecutadas / Actividades programadas en el respectivo cronograma</t>
  </si>
  <si>
    <t>Oficina Asesora de Planeación</t>
  </si>
  <si>
    <t>Subdirección Operativa</t>
  </si>
  <si>
    <t xml:space="preserve">Diseñar e implementar la estrategia de respuesta de la entidad basada en dos (2) servicios necesarios para la atención de las emergencias y desastres. </t>
  </si>
  <si>
    <t>No. de servicios analizados y documentados dentro de la estrategia de respuesta /2</t>
  </si>
  <si>
    <t>Crear 3 grupos de rescate urbano (USAR) liviano de acuerdo con  la Directiva de Grupos de Rescate a nivel nacional.</t>
  </si>
  <si>
    <t xml:space="preserve">No. de grupos USAR Livianos organizados </t>
  </si>
  <si>
    <t>Ejecutar el proyecto  para el fortalecimiento de capacidades por $3.896.030 millones</t>
  </si>
  <si>
    <t xml:space="preserve">Presupuesto ejecutado / presupuesto total del proyecto </t>
  </si>
  <si>
    <t>Implementar el programa de civilitos en 26 colegios definidos mediante el estudio de riesgos a nivel nacional.</t>
  </si>
  <si>
    <t>No. de colegios con el programa de civilitos implementado / No. de colegios planeados</t>
  </si>
  <si>
    <t>Conformar 1 grupo de  atención psicosocial a los voluntarios operativos en situaciones de emergencias o desastres.</t>
  </si>
  <si>
    <t>Subdirección operatiVA</t>
  </si>
  <si>
    <t xml:space="preserve">No. de Grupos de atención psicosocial conformados </t>
  </si>
  <si>
    <t xml:space="preserve">Diseñar y desarrollar un programa de fortalecimiento vocacional para los voluntarios de la entidad. </t>
  </si>
  <si>
    <t>No. de voluntarios involucrados en el programa / No. de voluntarios definidos en el alcance del programa</t>
  </si>
  <si>
    <t>No. de fases ejecutadas / fases planeadas</t>
  </si>
  <si>
    <t>Desarrollar las fases de preparación y diseño de un proyecto para recuperar la memoria histórica de la entidad en materia de emergencias a través del voluntariado.</t>
  </si>
  <si>
    <t xml:space="preserve">Implementar en 29 seccionales/oficinas los servicios de videoconferencia y red troncalizada por el sistema RIC (Red Integrada de Comunicaciones), de acuerdo a recursos asignados. </t>
  </si>
  <si>
    <t>Oficina Asesora de las TIC</t>
  </si>
  <si>
    <t xml:space="preserve">No. de seccionales u oficinas que acceden a los servicios de videoconferencia a través de la RIC / No. total de seccionales </t>
  </si>
  <si>
    <t xml:space="preserve">No. de seccionales u oficinas que acceden a los servicios de la red troncalizada a través de la RIC / No. total de seccionales </t>
  </si>
  <si>
    <t>No. de seccionales que operan en forma óptima y permanente la línea de atención 144 / No. total de seccionales</t>
  </si>
  <si>
    <t>Poner en operación la línea de atención 144 en 7 seccionales  y/o Oficinas de acuerdo con las políticas y protocolos de la Dirección General.</t>
  </si>
  <si>
    <t xml:space="preserve">No. de seccionales con operación total de la red VHF </t>
  </si>
  <si>
    <t xml:space="preserve">Optimizar en 4 seccionales el uso de la red VHF, para el cumplimiento misional , teniendo en cuenta los recursos asignados para cumplimieno de objetivo. </t>
  </si>
  <si>
    <t>Desarrollar las fases de diagnóstico y planteamiento para formular un proyecto para el fortalecimiento de las telecomunicaciones y la adecuación y dotación del centro de mando y control de la Defensa Civil Colombiana.</t>
  </si>
  <si>
    <t xml:space="preserve">No. de fases ejecutadas / 2 fases planeadas
</t>
  </si>
  <si>
    <t>Cumplir el 21% de los objetivos propuestos para fortalecer la infraestructura tecnológica de la entidad.</t>
  </si>
  <si>
    <t xml:space="preserve">Numero de objetivos cumplidos / numero de objetivos programados del PETI 2019 - 2022. </t>
  </si>
  <si>
    <t>Desarrollar la fase de preparación para implementar el módulo Financiero y Analítico del sistema ERP en la Dirección General y los módulos de Planeación Estratégica y Calidad en las seccionales.</t>
  </si>
  <si>
    <t>Módulos implementados / 4</t>
  </si>
  <si>
    <t>3. Articular la gestión ambiental y la acción social al proceso de reducción y manejo de desastres de la entidad.</t>
  </si>
  <si>
    <t>Desarrollar la fase preparación para diseñar e implementar una estrategia de acción social en el marco de la gestión del riesgo de emergencias y desastres.</t>
  </si>
  <si>
    <t>Subdirección operativa</t>
  </si>
  <si>
    <t>Desarrollar la fase de preparación para implementar un protocolo de comunicación y atención en emergencias para la población en condición de discapacidad.</t>
  </si>
  <si>
    <t>Estructurar  e implementar un (1) servicios de la asistencia humanitaria de emergencias.</t>
  </si>
  <si>
    <t>No. de servicios estructurados e implementados dentro de la asistencia humanitaria de emergencia /1</t>
  </si>
  <si>
    <t>Diseñar e implementar una estrategia para proteger los ecosistemas terrestres</t>
  </si>
  <si>
    <t>No. de hectáreas de areas protegidas / No. de hectareas identificadas con la estrategia</t>
  </si>
  <si>
    <t>4. Obtener y/o mantener  estandares de calidad en los programas de capacitación y entrenamiento de la entidad.</t>
  </si>
  <si>
    <t>Ampliar en 2% la cobertura de la capacitación a voluntarios y funcionarios y mejorar la calidad de los programas educativos de la entidad.</t>
  </si>
  <si>
    <t>Subdirección de Capacitación y Entrenamiento</t>
  </si>
  <si>
    <t>No. Voluntarios y funcionarios capacitados en el cuatrienio 2019- 2022 /No. de voluntarios capacitados en el 2018</t>
  </si>
  <si>
    <t>No. de certificaciones obtenidas y/o mantenidas</t>
  </si>
  <si>
    <t>Diseñar e implementar los programas académicos para la Escuela de Barrancabermeja debidamente autorizados por la autoridad educativa.</t>
  </si>
  <si>
    <t>Actividades ejecutadas para obtener el registro y licencia de la Escuela de Barrancabermeja / Actividades programadas</t>
  </si>
  <si>
    <t>Diseñar y obtener la autorización para la implementación de un proyecto educativo institucional en la línea de APH (Atención pre-hospitalaria).</t>
  </si>
  <si>
    <t>Actividades ejecutadas para el registro y licencia del programa / Actividades programadas</t>
  </si>
  <si>
    <t>Fortalecer los programas académicos de gestión ambiental y acción social de la entidad.</t>
  </si>
  <si>
    <t>No. de programas académicos fortalecidos / No. programas académicos a fortalecer</t>
  </si>
  <si>
    <t>Revisar y actualizar el programa de capacitación a la comunidad.</t>
  </si>
  <si>
    <t>No. de actividades ejecutadas para la actualización del programa de capacitación a la comunidad/ No. de actividades programadas</t>
  </si>
  <si>
    <t>5. Implementar un programa de mejora continua de la gestión y desempeño institucional.</t>
  </si>
  <si>
    <t>Incrementar 5% la dimensión del talento humano.</t>
  </si>
  <si>
    <t>Porcentaje de cumplimiento de la dimensión según FURAG</t>
  </si>
  <si>
    <t>Grupo de Gestión del Talento Humano</t>
  </si>
  <si>
    <t>Incrementar 5% la dimensión del  direccionamiento estratégico y planeación.</t>
  </si>
  <si>
    <t>Incrementar en 6% la dimensión de la  evaluación de resultados.</t>
  </si>
  <si>
    <t>Oficina Asesora de Planeación
Oficina Asesora de las TIC
Oficina Asesora Jurídica</t>
  </si>
  <si>
    <t>Incrementar en 5% la dimensión de  Gestión con valores.</t>
  </si>
  <si>
    <t>Incrementar en 5% la dimensión de Información y comunicación.</t>
  </si>
  <si>
    <t>Oficina Asesora de Planeación
Grupo de Orientación Ciudadana y Gestión Documental</t>
  </si>
  <si>
    <t>Incrementar en 5% la dimensión de Gestión del Conocimiento y la innovación.</t>
  </si>
  <si>
    <t>Incrementar en 9% la dimensión de Control Interno.</t>
  </si>
  <si>
    <t>Oficina de Control Interno</t>
  </si>
  <si>
    <t>Presentar el proyecto de ley para actualizar el marco legal de la entidad.</t>
  </si>
  <si>
    <t>Oficina Asesora Jurídica</t>
  </si>
  <si>
    <t>Actividades propuestas para la formulación del proyecto de ley / Actividades propuestas.</t>
  </si>
  <si>
    <t>Sumatoria del promedio de  cumplimiento de los objetivos / No. de objetivos del PECO</t>
  </si>
  <si>
    <t xml:space="preserve">Desarrollar el 80% del plan estratégico de comunicaciones (PECO) </t>
  </si>
  <si>
    <t>Lograr ingresos &gt;= al 90% del aforo anual</t>
  </si>
  <si>
    <t>Cantidad de ingresos recibidos / Valor total de los ingresos aforados</t>
  </si>
  <si>
    <t>Lograr la financiación de un proyecto durante el cuatrienio</t>
  </si>
  <si>
    <t>No. de proyectos con recursos</t>
  </si>
  <si>
    <t>RECURSOS $
NECESARIOS
 (millones de pesos)</t>
  </si>
  <si>
    <t>3.Mejorar la oportunidad y calidad del manejo de emergencias y desastres a través del fortalecimiento de capacidades.</t>
  </si>
  <si>
    <t>4. Fortalecer la gestión ambiental y la acción social dentro del proceso de gestión del riesgo de desastres.</t>
  </si>
  <si>
    <t>Desarrollar una campaña anual de prevención y protección ambiental con participación del gobierno - empresa y sociedad.</t>
  </si>
  <si>
    <t>Diseñar e implementar una estrategia para proteger los ecosistemas del país</t>
  </si>
  <si>
    <t>Lograr ingresos &gt;= al 80% del aforo anual</t>
  </si>
  <si>
    <t>Gestionar dos alianzas estratégicas para el desarrollo de proyectos de medios de vida.</t>
  </si>
  <si>
    <t>Incrementar 2% la dimensión del  direccionamiento estratégico y planeación.</t>
  </si>
  <si>
    <t>Incrementar en 2% la dimensión de la  evaluación de resultados.</t>
  </si>
  <si>
    <t>Incrementar en 1% la dimensión de Gestión del Conocimiento y la innovación.</t>
  </si>
  <si>
    <t>Incrementar en 2% la dimensión de Control Interno.</t>
  </si>
  <si>
    <t>Subdirector Administrativo y Financiero</t>
  </si>
  <si>
    <t>Lograr la financiación de dos proyectos para el 2020 en el POAI</t>
  </si>
  <si>
    <t>No. de bienes legalizados /No. de bienes pendientes por legalizar</t>
  </si>
  <si>
    <t>CLASIFICACIÓN DE LOS GASTOS</t>
  </si>
  <si>
    <t>Presupuesto 2019</t>
  </si>
  <si>
    <t>TOTAL INVERSIÓN</t>
  </si>
  <si>
    <t>Presupuesto General de la Nación</t>
  </si>
  <si>
    <t>Recursos Propios</t>
  </si>
  <si>
    <t>Proyecto: MEJORAMIENTO DE LA CAPACIDAD DE RESPUESTA PARA INTERVENIR ENTE LA OCURRENCIA DE DESASTRES EN EL TERRITORIO NACIONAL</t>
  </si>
  <si>
    <t>DEFENSA CIVIL COLOMBIANA
PLAN ANUAL DE ADQUISICIONES 2019</t>
  </si>
  <si>
    <t>Código UNSPSC (cada código separado por ;)</t>
  </si>
  <si>
    <t>Descripción</t>
  </si>
  <si>
    <t>Fecha estimada de inicio de proceso de selección (mes)</t>
  </si>
  <si>
    <t>Fecha estimada de presentación de ofertas (mes)</t>
  </si>
  <si>
    <t>Duración estimada del contrato (número)</t>
  </si>
  <si>
    <t>Duración estimada del contrato (intervalo: días, meses, años)</t>
  </si>
  <si>
    <t xml:space="preserve">Modalidad de selección </t>
  </si>
  <si>
    <t>Fuente de los recursos</t>
  </si>
  <si>
    <t>Valor total estimado</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</si>
  <si>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</si>
  <si>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</si>
  <si>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</si>
  <si>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</si>
  <si>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</si>
  <si>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</si>
  <si>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</si>
  <si>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</si>
  <si>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53102700;</t>
  </si>
  <si>
    <t>ADQUISICION DE UNIFORMES OPERATIVOS</t>
  </si>
  <si>
    <t>3</t>
  </si>
  <si>
    <t>4</t>
  </si>
  <si>
    <t>1</t>
  </si>
  <si>
    <t>CCE-02</t>
  </si>
  <si>
    <t>0</t>
  </si>
  <si>
    <t>GRUPO ADMINISTRATIVO</t>
  </si>
  <si>
    <t>CO-DC-11001</t>
  </si>
  <si>
    <t>3199000</t>
  </si>
  <si>
    <t>luis.vargas@defensacivil.gov.co</t>
  </si>
  <si>
    <t>46181500;</t>
  </si>
  <si>
    <t>ADQUICISION DE ELEMENTOS DE PROTECCION PERSONAL / SALUD EN EL TRABAJO</t>
  </si>
  <si>
    <t>5</t>
  </si>
  <si>
    <t>6</t>
  </si>
  <si>
    <t>CCE-10</t>
  </si>
  <si>
    <t>Grupo Gestion del Talento Humano</t>
  </si>
  <si>
    <t>agustin.ardila@defensacivil.gov.co</t>
  </si>
  <si>
    <t>15101500;</t>
  </si>
  <si>
    <t>SUMINISTRO DE COMBUSTIBLE PARA VECHÍCULOS -  GASOLINA  ACPM Y  GAS. DIGER</t>
  </si>
  <si>
    <t>11</t>
  </si>
  <si>
    <t>CCE-99</t>
  </si>
  <si>
    <t>Grupo Administracion de Servicios</t>
  </si>
  <si>
    <t>harold.aponte@defensacivil.gov.co</t>
  </si>
  <si>
    <t>SUMINISTRO DE COMBUSTIBLE PARA VECHÍCULOS EN CUMPLIMIENTO DEL CONTRATO INTERADMINISTRATIVO No. 382 DE 2018 SUSCRITO CON EL IDIGER (BRIGADAS FORESTALES)</t>
  </si>
  <si>
    <t>78181500;</t>
  </si>
  <si>
    <t>SISTEMA DE INSPECCIÓN DE VEHÍCULOS AUTOMOTORES -REVISION TECNICO MECANICA DE EMISION DE GASES Y EXPEDICION DEL CERTIFICADO RESPETIVO DIGER Y ESCUELAS</t>
  </si>
  <si>
    <t>9</t>
  </si>
  <si>
    <t>SERVICIOS DE MANTENIMIENTO Y REPARACIÓN DE VEHÍCULOS -SERVICIO DE MANTENIMIENTO GENERAL PREVENTIVO Y CORRECTIVO A TODO COSTO PARA LOS VEHICULOS Y MOTOS DE LA DEFENSA CIVIL COLOMBIANA. DIGER Y OTROS</t>
  </si>
  <si>
    <t>8</t>
  </si>
  <si>
    <t>26111703;</t>
  </si>
  <si>
    <t>ADQUISICION DE BATERIAS</t>
  </si>
  <si>
    <t>2</t>
  </si>
  <si>
    <t>CCE-06</t>
  </si>
  <si>
    <t>46191601;</t>
  </si>
  <si>
    <t>ADQUISICION Y SERVICIO DE INSPECCIÓN,  MANTENIMIENTO O  REPARACIÓN DE  EXTINGUIDORES DE FUEGO DIGER, BODEGA Y ESCUELAS</t>
  </si>
  <si>
    <t>10</t>
  </si>
  <si>
    <t>84131600;</t>
  </si>
  <si>
    <t xml:space="preserve">ADQUISICION DE SOAT A NIVEL NACIONAL DEL PARQUE AUTOMOTOR TERRESTRE DE LA DEFENSA CIVIL COLOMBIANA </t>
  </si>
  <si>
    <t>12</t>
  </si>
  <si>
    <t>81112200;</t>
  </si>
  <si>
    <t>SERVICIO DE MANTENIMIENTO PARA EL SISTEMA DE INFORMACIÓN SIM (8 Módulos): SOPORTE TÉCNICO, HOSTING Y NUEVAS FUNCIONALIDADES</t>
  </si>
  <si>
    <t>CCE-16</t>
  </si>
  <si>
    <t>Oficina Asesora de las TICs</t>
  </si>
  <si>
    <t>monica.tovar@defensacivil.gov.co</t>
  </si>
  <si>
    <t>44120000;</t>
  </si>
  <si>
    <t>ADQUISICION DE PAPELERIA / INSUMOS DE OFICINA PARA LA DEFENSA CIVIL COLOMBIANA</t>
  </si>
  <si>
    <t>Gurpo de Almacen</t>
  </si>
  <si>
    <t>olga.tocarruncho@defensacivil.gov.co</t>
  </si>
  <si>
    <t>44103100;</t>
  </si>
  <si>
    <t>ADQUISICION DE TONER PARA LA DEFENSA CIVIL COLOMBIANA</t>
  </si>
  <si>
    <t>78111500;</t>
  </si>
  <si>
    <t>SUMINISTRO DE TIQUETES AEREOS PARA FUNCIONARIOS DE LA DEFENSA CIVIL COLOMBIANA</t>
  </si>
  <si>
    <t>80120000;</t>
  </si>
  <si>
    <t>PRESTACIÓN DE SERVICIOS PROFESIONALES DE UN ABOGADO, CON EL FIN DE ASESORAR AL DIRECTOR GENERAL DE LA DEFENSA CIVIL COLOMBIANA, EN MATERIA LEGAL Y REGLAMENTARIA, EN TEMAS DE ALTA COMPLEJIDAD, DE MANERA AUTÓNOMA E INDEPENDIENTE.</t>
  </si>
  <si>
    <t>Direccion General</t>
  </si>
  <si>
    <t>direccion@defensacivil.gov.co</t>
  </si>
  <si>
    <t>PRESTACION DE SERVICIO PROFESIONALES DE ASESORIA AL DIRECTOR  GENERAL DE LA DEFENSA CIVIL COLOMBIANA EN MATERIA CONTRACTUAL.</t>
  </si>
  <si>
    <t>86101700;</t>
  </si>
  <si>
    <t>PRESTAR LOS SERVICIOS COMO PROFESIONAL, PARA LOS PROGRAMAS ACADÉMICOS COMO COORDINADOR, QUE IMPLEMENTA LA SUBDIRECCIÓN DE CAPACITACIÓN Y ENTRENAMIENTO, ACTIVIDADES DE APOYO LOGÍSTICO Y ADMINISTRATIVO EN TEMAS DE CAPACITACIÓN PARA LA DEFENSA CIVIL COLOMBIANA</t>
  </si>
  <si>
    <t xml:space="preserve">Subdirección de Capacitacion y Entrenamiento </t>
  </si>
  <si>
    <t>martin.nieto@defensacivil.gov.co</t>
  </si>
  <si>
    <t>PRESTAR LOS SERVICIOS COMO PROFESIONAL, PARA LOS PROGRAMAS ACADÉMICOS QUE IMPLEMENTA LA SUBDIRECCIÓN DE CAPACITACIÓN Y ENTRENAMIENTO, ACTIVIDADES DE APOYO LOGÍSTICO Y ADMINISTRATIVO EN TEMAS DE CAPACITACIÓN PARA LA DEFENSA CIVIL COLOMBIANA</t>
  </si>
  <si>
    <t>76111500;</t>
  </si>
  <si>
    <t>CANAL DEDICADO INTERNET ESCUELAS</t>
  </si>
  <si>
    <t>90101600;</t>
  </si>
  <si>
    <t>SERVICIO DE ALIMENTACION PARA LIDERES VOLUNTARIOS, PARTICIPANTES Y PERSONAL DE APOYO DE LOS CURSOS QUE SE DICTAN EN LA ESCUELAS</t>
  </si>
  <si>
    <t>SERVICIO DE INTERNET CANAL DEDICADO DIGER</t>
  </si>
  <si>
    <t>ADQUISICION DE INSUMOS CARNETIZACION</t>
  </si>
  <si>
    <t>7</t>
  </si>
  <si>
    <t>MANTENIMIENTO MONTACARGA</t>
  </si>
  <si>
    <t>PORTAL WEB, MANTENIMIENTO, HOSTING Y SOPORTE TECNICO</t>
  </si>
  <si>
    <t>43231500;</t>
  </si>
  <si>
    <t>LICENCIAS ANTIVIRUS</t>
  </si>
  <si>
    <t>72151200;</t>
  </si>
  <si>
    <t>MANTENIMIENTO EQUIPOS DE AIRE ACONDICIONADO Y CALEFACION</t>
  </si>
  <si>
    <t>81112300;</t>
  </si>
  <si>
    <t>SERVICIO DE MANTENIMIENTO PREVENTIVO Y CORRECTIVO CON REPUESTOS PARA EQUIPOS INFORMATICOS</t>
  </si>
  <si>
    <t>72151514;</t>
  </si>
  <si>
    <t>SOPORTE TECNICO PREVENTIVO Y CORRECTIVO UPS</t>
  </si>
  <si>
    <t>43232100;</t>
  </si>
  <si>
    <t>ADQUISICION LICENCIAS DE DISEÑO ADOBE PARA LA OFICINA DE PRENSA DE LA DEFENSA CIVIL COLOMBIANA</t>
  </si>
  <si>
    <t>47101544;</t>
  </si>
  <si>
    <t>MANTENIMIENTO GENERAL DE LA PLANTA DE TRATAMIENTO DE AGUAS RESIDUALES ESCAP</t>
  </si>
  <si>
    <t>15111510;</t>
  </si>
  <si>
    <t>SUMINISTRO DE GAS NATURAL LICUADO PROPANO PARA LOS GASODOMESTICOS DE LA ESCUELA DE CAPACITACION CARLOS LLERAS</t>
  </si>
  <si>
    <t>84111600;</t>
  </si>
  <si>
    <t>AUDITORIA DE CALIDAD 5581 RECERTIFICACION CARRERAS TECNICAS</t>
  </si>
  <si>
    <t>44101501;</t>
  </si>
  <si>
    <t>ARRENDAMIENTO DE FOTOCOPIADORAS, INCLUIDO MANTENIMIENTO E INSUMOS PARA LAS DEPENDENCIAS DE LA DIRECCION GENERAL Y ESCAP</t>
  </si>
  <si>
    <t>25172500;</t>
  </si>
  <si>
    <t>ADQUISICION DE LLANTAS PARA LOS VEHICULOS DE LA DEFENSA CIVIL COLOMBIANA</t>
  </si>
  <si>
    <t>85101600;</t>
  </si>
  <si>
    <t>PRESTAR LOS  SERVICIOS PROFESIONALES COMO MÉDICO CON LICENCIA VIGENTE EN SALUD OCUPACIONAL PARA APOYAR LA GESTION DEL SISTEMA DE SEGURIDAD Y SALUD EN EL TRABAJO, DE LA DEFENSA CIVIL COLOMBIANA</t>
  </si>
  <si>
    <t>84111802;</t>
  </si>
  <si>
    <t>SOLICITUD SERVICIO PROFESIONAL DE REVISORÍA FISCAL, ENFOCADO EN EL PROCESO CONTABLE Y FINANCIERO DE LA ENTIDAD</t>
  </si>
  <si>
    <t>Grupo Financiero</t>
  </si>
  <si>
    <t>luis.lopez@defensacivil.gov.co</t>
  </si>
  <si>
    <t>78102200;</t>
  </si>
  <si>
    <t>PRESTACIÓN DEL SERVICIO DE ADMISIÓN, CURSO Y ENTREGA DE CORRESPONDENCIA (CORREO) Y DEMÁS ENVÍOS POSTALES QUE SE GENEREN EN LA DIRECCIÓN GENERAL DE LA DEFENSA CIVIL COLOMBIANA.</t>
  </si>
  <si>
    <t xml:space="preserve">Grupo Orientacion Ciudadana y Gestion Documental </t>
  </si>
  <si>
    <t>ligia.sanabria@defensacivil.gov.co</t>
  </si>
  <si>
    <t>80161500;</t>
  </si>
  <si>
    <t>PRESTAR LOS SERVICIOS PROFESIONALES COMO ABOGADO PARA BRINDAR APOYO EN LAS ACTIVIDADES DE LA OFICINA ASESORA JURÍDICA EN LA VERIFICACIÓN DE LOS REQUERIMIENTOS DE LAS SUBDIRECCIONES OPERATIVA, ADMINISTRATIVA Y FINANCIERA DE LA ENTIDAD. (2)</t>
  </si>
  <si>
    <t>Oficina Asesora Juridica</t>
  </si>
  <si>
    <t>adriana.molina@defensacivil.gov.co</t>
  </si>
  <si>
    <t>CONTRATAR A UN PROFESIONAL CON EXPERIENCIA EN CONTRATACION ESTATAL CON EL FIN DE APOYAR LAS DIFERENTES ETAPAS DE LOS PROCESOS CONTRACTUALES ADELANTADOS POR EL GRUPO ADMINISTRATIVO DE LA DIRECCION GENERAL DE LA DEFENSA CIVIL. (1)</t>
  </si>
  <si>
    <t>Grupo Adminiatrativo</t>
  </si>
  <si>
    <t>edna.valenzuela@defensacivil.gov.co</t>
  </si>
  <si>
    <t>PRESTAR LOS SERVICIOS DE APOYO A LA GESTION COMO TÉCNICO CON CONOCIMIENTOS ARCHIVÍSTICOS Y EXPERIENCIA, PARA DAR CONTINUIDAD A LOS PROCESOS DE GESTION DOCUMENTAL EN  LOS ARCHIVOS DE GESTION Y CENTRAL DE LA ENTIDAD, DANDO APLICABILIDAD A LA LEY GENERAL DE ARCHIVOS 594 DE 2000. (6)</t>
  </si>
  <si>
    <t>PRESTAR LOS SERVICIOS PROFESIONALES Y DE APOYO A LA GESTIÓN PARA EL GRUPO DE ALMACÉN</t>
  </si>
  <si>
    <t>84121800;</t>
  </si>
  <si>
    <t>DOTACION DE FUNCIONARIOS LEY 70 (Bonos)</t>
  </si>
  <si>
    <t>71161202;</t>
  </si>
  <si>
    <t>ARRIENDO SEDE HUILA</t>
  </si>
  <si>
    <t>Seccional Huila</t>
  </si>
  <si>
    <t>sec.huila@defensacivil.gov.co</t>
  </si>
  <si>
    <t>ARRIENDO SEDE BOLIVAR</t>
  </si>
  <si>
    <t>Seccional Bolivar</t>
  </si>
  <si>
    <t>sec.bolivar@defensacivil.gov.co</t>
  </si>
  <si>
    <t>ARRIENDO SEDE SUCRE</t>
  </si>
  <si>
    <t>Seccional Sucre</t>
  </si>
  <si>
    <t>sec.sucre@defensacivil.gov.co</t>
  </si>
  <si>
    <t>ARRIENDO SEDE SAN ANDRES</t>
  </si>
  <si>
    <t>Oficina San Andres</t>
  </si>
  <si>
    <t>oficina.sanandres@defensacivil.gov.co</t>
  </si>
  <si>
    <t>27110000;</t>
  </si>
  <si>
    <t>MATERIALES PARA MANTENIMIENTO INSTALACIONES DIRECCION GENERAL, BODEGA</t>
  </si>
  <si>
    <t>72101506;</t>
  </si>
  <si>
    <t>SERVICIO DE MANTENIMIENTO Y CERTIFICACION ASCENSOR</t>
  </si>
  <si>
    <t>81111801;</t>
  </si>
  <si>
    <t>SUMINISTRO DE APLICATIVOS DE SEGURIDAD INFORMÁTICA (TOKENS Y FIRMA DIGITAL) PARA APLICATIVO DEL SIIF NACIÓN II PARA LA DEFENSA CIVIL COLOMBIANA</t>
  </si>
  <si>
    <t>78102203;</t>
  </si>
  <si>
    <t>SERVICIO DE ENVIO DE CORREO CERTIFICADO</t>
  </si>
  <si>
    <t>80111700;</t>
  </si>
  <si>
    <t>ESTUDIOS DE SEGURIDAD PARA FUNCIONARIOS</t>
  </si>
  <si>
    <t>72102103;</t>
  </si>
  <si>
    <t>FUMIGACION ARCHIVO DCC</t>
  </si>
  <si>
    <t>80111500;</t>
  </si>
  <si>
    <t xml:space="preserve">BIENESTAR E INCENTIVOS PROCESOS TALENTO HUMANO. </t>
  </si>
  <si>
    <t>92121500</t>
  </si>
  <si>
    <t>PRESTACION DEL SERVICIO DE VIGILANCIA DEFENSA CIVIL COLOMBIANA</t>
  </si>
  <si>
    <t>82121800;</t>
  </si>
  <si>
    <t xml:space="preserve">COMPRA DE EDICIONES JURIDICAS ESPECIALIZADAS </t>
  </si>
  <si>
    <t>55121607;</t>
  </si>
  <si>
    <t>ADQUISICION E INSTALACION DE LOGOTIPOS PARA VEHICULOS DE LA DEFENSA CIVIL COLOMBIANA</t>
  </si>
  <si>
    <t>55121900;</t>
  </si>
  <si>
    <t>ADQUISICIÓN E INSTALACIÓN DE TABLEROS EN VIDRIO TEMPLADO Y SEÑALIZACIÓN PARA LA DEFENSA CIVIL COLOMBIANA</t>
  </si>
  <si>
    <t>MANTENIMIENTO SISTEMA ERP SOPORTE TECNICO HOSTING, ACTUALIZACION. BOLSA DE HORAS.</t>
  </si>
  <si>
    <t>LICENCIAS ARCGIS</t>
  </si>
  <si>
    <t>43220000;</t>
  </si>
  <si>
    <t xml:space="preserve">ADQUISICION Y MANTENIMIENTO EQUIPOS COMUNICACIÓN </t>
  </si>
  <si>
    <t>72151600;</t>
  </si>
  <si>
    <t>MANTENIMIENTO TORRES DE COMUNICACIÓN</t>
  </si>
  <si>
    <t>43211500;</t>
  </si>
  <si>
    <t>ADQUISICION DE SERVIDOR  Y SOFTWARE PARA IMPLEMENTAR DIRECTORIO ACTIVO  Y ADMINISTRAR SERVICIOS</t>
  </si>
  <si>
    <t>81112003;</t>
  </si>
  <si>
    <t xml:space="preserve">SERVICIO BAKUP EN LA NUBE </t>
  </si>
  <si>
    <t>80101500;</t>
  </si>
  <si>
    <t>CONTRATAR SERVICIOS DE CAPACITACIÓN CON EL FIN DE FORTALECER LAS COMPETENCIAS DE LOS SERVIDORES PÚBLICOS DE LA ENTIDAD, TENIENDO EN CUENTA LOS CONCURSOS DE CARRERA ADMINISTRATIVA CNSC.</t>
  </si>
  <si>
    <t>BATERIAS PSICOCIAL</t>
  </si>
  <si>
    <t>72151500;</t>
  </si>
  <si>
    <t>MANTENIMIENTO PLANTA ELECTRICA DIGER</t>
  </si>
  <si>
    <t>AUDITORIA SEGUMIENTO ISO 9001:2015</t>
  </si>
  <si>
    <t>Oficina Asesora de Planeacion</t>
  </si>
  <si>
    <t>viviana.murcia@defensacivil.gov.co</t>
  </si>
  <si>
    <t>SERVICIO FORMACION AUDITORES INTERNOS DE CALIDAD 15 SERVIDORES PUBLICOS</t>
  </si>
  <si>
    <t>PRESTACION DE SERVICIO PROFESIONAL COMO AUDITOR INTERNOS HSEQ ISO 19011</t>
  </si>
  <si>
    <t>80131802;</t>
  </si>
  <si>
    <t>AVALUO DE BIENES MUEBLES E INMUEBLES</t>
  </si>
  <si>
    <t>SERVICIO DE ASEO Y CAFETERIA DIGER Y ESCUELAS</t>
  </si>
  <si>
    <t>46161700;</t>
  </si>
  <si>
    <t>ADQUISICION DE VEHICULOS, BIENES,  EQUIPOS Y ELEMENTOS DE RESCATE</t>
  </si>
  <si>
    <t>92101900;</t>
  </si>
  <si>
    <t>CONTRATISTAS PRESTACION DE SERVICIOS IDIGER CONTRATO 382 DE 2018</t>
  </si>
  <si>
    <t xml:space="preserve">CONTRATISTAS PRESTACION DE SERVICIOS CONVENIO CORTOLIMA </t>
  </si>
  <si>
    <t xml:space="preserve">CONTRATISTAS PRESTACION DE SERVICIOS CONVENIO CORALINA </t>
  </si>
  <si>
    <t>PERSONAL PARA EL CUMPLIMIENTOS DE CONTRATOS Y/O CONVENIOS INTERADMINISTRATIVOS</t>
  </si>
  <si>
    <t>FORTALECIMIENTO OPERATIVO DEFENSA CIVIL COLOMBIANA A NIVEL NACIONAL</t>
  </si>
  <si>
    <t>1. Desarrollar capacidades para apoyar los procesos de conocimiento y reducción del riesgo de desastres.</t>
  </si>
  <si>
    <t>Año Fiscal:</t>
  </si>
  <si>
    <t/>
  </si>
  <si>
    <t>Vigencia:</t>
  </si>
  <si>
    <t>Actual</t>
  </si>
  <si>
    <t>Periodo:</t>
  </si>
  <si>
    <t>Enero</t>
  </si>
  <si>
    <t>UEJ</t>
  </si>
  <si>
    <t>NOMBRE UEJ</t>
  </si>
  <si>
    <t>RUBRO</t>
  </si>
  <si>
    <t>TIPO</t>
  </si>
  <si>
    <t>CTA</t>
  </si>
  <si>
    <t>SUB
CTA</t>
  </si>
  <si>
    <t>OBJ</t>
  </si>
  <si>
    <t>ORD</t>
  </si>
  <si>
    <t>SOR
ORD</t>
  </si>
  <si>
    <t>ITEM</t>
  </si>
  <si>
    <t>SUB
ITEM</t>
  </si>
  <si>
    <t>SUB
ITEM 2</t>
  </si>
  <si>
    <t>FUENTE</t>
  </si>
  <si>
    <t>REC</t>
  </si>
  <si>
    <t>SIT</t>
  </si>
  <si>
    <t>DESCRIPCION</t>
  </si>
  <si>
    <t>APR. INICIAL</t>
  </si>
  <si>
    <t>APR. ADICIONADA</t>
  </si>
  <si>
    <t>APR. REDUCIDA</t>
  </si>
  <si>
    <t>APR. VIGENTE</t>
  </si>
  <si>
    <t>APR BLOQUEADA</t>
  </si>
  <si>
    <t>CDP</t>
  </si>
  <si>
    <t>APR. DISPONIBLE</t>
  </si>
  <si>
    <t>COMPROMISO</t>
  </si>
  <si>
    <t>OBLIGACION</t>
  </si>
  <si>
    <t>ORDEN PAGO</t>
  </si>
  <si>
    <t>PAGOS</t>
  </si>
  <si>
    <t>15-08-00</t>
  </si>
  <si>
    <t>DEFENSA CIVIL COLOMBIANA, GUILLERMO LEÓN VALENCIA</t>
  </si>
  <si>
    <t>A-01-01-01-001-001</t>
  </si>
  <si>
    <t>A</t>
  </si>
  <si>
    <t>01</t>
  </si>
  <si>
    <t>001</t>
  </si>
  <si>
    <t>Nación</t>
  </si>
  <si>
    <t>CSF</t>
  </si>
  <si>
    <t>SUELDO BÁSICO</t>
  </si>
  <si>
    <t>A-01-01-01-001-004</t>
  </si>
  <si>
    <t>004</t>
  </si>
  <si>
    <t>SUBSIDIO DE ALIMENTACIÓN</t>
  </si>
  <si>
    <t>A-01-01-01-001-005</t>
  </si>
  <si>
    <t>005</t>
  </si>
  <si>
    <t>AUXILIO DE TRANSPORTE</t>
  </si>
  <si>
    <t>A-01-01-01-001-006</t>
  </si>
  <si>
    <t>006</t>
  </si>
  <si>
    <t>PRIMA DE SERVICIO</t>
  </si>
  <si>
    <t>A-01-01-01-001-007</t>
  </si>
  <si>
    <t>007</t>
  </si>
  <si>
    <t>BONIFICACIÓN POR SERVICIOS PRESTADOS</t>
  </si>
  <si>
    <t>A-01-01-01-001-009</t>
  </si>
  <si>
    <t>009</t>
  </si>
  <si>
    <t>PRIMA DE NAVIDAD</t>
  </si>
  <si>
    <t>A-01-01-01-001-010</t>
  </si>
  <si>
    <t>010</t>
  </si>
  <si>
    <t>PRIMA DE VACACIONES</t>
  </si>
  <si>
    <t>A-01-01-01-001-011</t>
  </si>
  <si>
    <t>011</t>
  </si>
  <si>
    <t>VIÁTICOS DE LOS FUNCIONARIOS EN COMISIÓN</t>
  </si>
  <si>
    <t>A-01-01-02-001</t>
  </si>
  <si>
    <t>02</t>
  </si>
  <si>
    <t>PENSIONES</t>
  </si>
  <si>
    <t>A-01-01-02-002</t>
  </si>
  <si>
    <t>002</t>
  </si>
  <si>
    <t>SALUD</t>
  </si>
  <si>
    <t>A-01-01-02-003</t>
  </si>
  <si>
    <t>003</t>
  </si>
  <si>
    <t>APORTES DE CESANTÍAS</t>
  </si>
  <si>
    <t>A-01-01-02-004</t>
  </si>
  <si>
    <t>CAJAS DE COMPENSACIÓN FAMILIAR</t>
  </si>
  <si>
    <t>A-01-01-02-005</t>
  </si>
  <si>
    <t>APORTES GENERALES AL SISTEMA DE RIESGOS LABORALES</t>
  </si>
  <si>
    <t>A-01-01-02-006</t>
  </si>
  <si>
    <t>APORTES AL ICBF</t>
  </si>
  <si>
    <t>A-01-01-02-007</t>
  </si>
  <si>
    <t>APORTES AL SENA</t>
  </si>
  <si>
    <t>A-01-01-03-001-001</t>
  </si>
  <si>
    <t>03</t>
  </si>
  <si>
    <t>SUELDO DE VACACIONES</t>
  </si>
  <si>
    <t>A-01-01-03-001-002</t>
  </si>
  <si>
    <t>INDEMNIZACIÓN POR VACACIONES</t>
  </si>
  <si>
    <t>A-01-01-03-001-003</t>
  </si>
  <si>
    <t>BONIFICACIÓN ESPECIAL DE RECREACIÓN</t>
  </si>
  <si>
    <t>A-01-01-03-002</t>
  </si>
  <si>
    <t>PRIMA TÉCNICA NO SALARIAL</t>
  </si>
  <si>
    <t>A-01-01-03-016</t>
  </si>
  <si>
    <t>016</t>
  </si>
  <si>
    <t>PRIMA DE COORDINACIÓN</t>
  </si>
  <si>
    <t>A-01-01-03-030</t>
  </si>
  <si>
    <t>030</t>
  </si>
  <si>
    <t>BONIFICACIÓN DE DIRECCIÓN</t>
  </si>
  <si>
    <t>A-02-02-01-001</t>
  </si>
  <si>
    <t>MINERALES; ELECTRICIDAD, GAS Y AGUA</t>
  </si>
  <si>
    <t>A-02-02-01-002</t>
  </si>
  <si>
    <t>PRODUCTOS ALIMENTICIOS, BEBIDAS Y TABACO; TEXTILES, PRENDAS DE VESTIR Y PRODUCTOS DE CUERO</t>
  </si>
  <si>
    <t>A-02-02-01-003</t>
  </si>
  <si>
    <t>OTROS BIENES TRANSPORTABLES (EXCEPTO PRODUCTOS METÁLICOS, MAQUINARIA Y EQUIPO)</t>
  </si>
  <si>
    <t>A-02-02-02-006</t>
  </si>
  <si>
    <t>SERVICIOS DE ALOJAMIENTO; SERVICIOS DE SUMINISTRO DE COMIDAS Y BEBIDAS; SERVICIOS DE TRANSPORTE; Y SERVICIOS DE DISTRIBUCIÓN DE ELECTRICIDAD, GAS Y AGUA</t>
  </si>
  <si>
    <t>A-02-02-02-007</t>
  </si>
  <si>
    <t>SERVICIOS FINANCIEROS Y SERVICIOS CONEXOS, SERVICIOS INMOBILIARIOS Y SERVICIOS DE LEASING</t>
  </si>
  <si>
    <t>A-02-02-02-008</t>
  </si>
  <si>
    <t>008</t>
  </si>
  <si>
    <t>SERVICIOS PRESTADOS A LAS EMPRESAS Y SERVICIOS DE PRODUCCIÓN</t>
  </si>
  <si>
    <t>A-02-02-02-009</t>
  </si>
  <si>
    <t>SERVICIOS PARA LA COMUNIDAD, SOCIALES Y PERSONALES</t>
  </si>
  <si>
    <t>A-02-02-02-010</t>
  </si>
  <si>
    <t>A-03-04-02-001-002</t>
  </si>
  <si>
    <t>04</t>
  </si>
  <si>
    <t>MESADAS PENSIONALES A CARGO DE LA ENTIDAD (DE PENSIONES)</t>
  </si>
  <si>
    <t>A-03-04-02-004-002</t>
  </si>
  <si>
    <t>BONOS PENSIONALES A CARGO DE LA ENTIDAD (DE PENSIONES)</t>
  </si>
  <si>
    <t>A-08-01-02-001</t>
  </si>
  <si>
    <t>08</t>
  </si>
  <si>
    <t>IMPUESTO PREDIAL Y SOBRETASA AMBIENTAL</t>
  </si>
  <si>
    <t>A-08-01-02-006</t>
  </si>
  <si>
    <t>IMPUESTO SOBRE VEHÍCULOS AUTOMOTORES</t>
  </si>
  <si>
    <t>PRESUPUESTO 2019 DESAGREGADO</t>
  </si>
  <si>
    <t>PRESUPUESTO DE INVERSIÓN</t>
  </si>
  <si>
    <t xml:space="preserve">• Debe ser medible y necesariamente tener asociado un producto. </t>
  </si>
  <si>
    <t>Aquí va el cargo del Líder del proceso, debe ser un solo responsable.</t>
  </si>
  <si>
    <t>Es la cuantificación de los recursos que se invertirán para alcanzar la meta.
Se describe con que recursos se desarrollará la meta cuantificando en $ la mano de obra y los bienes o servicios requeridos para el logro de la meta</t>
  </si>
  <si>
    <t>Subdirector Operativo</t>
  </si>
  <si>
    <t>Presentar para aprobación los perfiles de los egresados de los PTLXC (Programas Técnico Laborales por Competencias) en el mercado laboral.</t>
  </si>
  <si>
    <t>Ampliar en 20% la capacitación de los voluntarios en el curso básico</t>
  </si>
  <si>
    <t>Obtener y mantener 2 certificaciones de los programas académicos</t>
  </si>
  <si>
    <t>Actualizar los programas académicos de gestión ambiental y acción social</t>
  </si>
  <si>
    <t>Diseñar el PEI del programa  de APH (Atención pre-hospitalaria).</t>
  </si>
  <si>
    <t>Actualizar el programa académico de capacitación a la comunidad.</t>
  </si>
  <si>
    <t>Formular el estudio de reestructuración considerando las modificaciones en los procesos misionales</t>
  </si>
  <si>
    <t>Desarrollar un diagnóstico participativo en el diseño del programa de fortalecimiento vocacional de los voluntarios.</t>
  </si>
  <si>
    <t>Subdirector de Capacitación y Entrenamiento</t>
  </si>
  <si>
    <t>Jefe Grupo de Prevención y Acción Integral</t>
  </si>
  <si>
    <t>Fortalecer la plataforma tecnológica  y los sistemas de información</t>
  </si>
  <si>
    <t xml:space="preserve">Ampliar el sistema de  comunicaciones a nivel nacional con el fin de apoyar el objetivo misional </t>
  </si>
  <si>
    <t>Formular el proyecto para implementar un  Sistema de mando y control para apoyo  a los procesos misionales de la entidad.</t>
  </si>
  <si>
    <t>Jefe Oficina Asesora de las TIC</t>
  </si>
  <si>
    <t>El indicador para todas las metas medirá el cumplimiento de la meta</t>
  </si>
  <si>
    <t>Jefe Grupo de Gestión del Talento Humano</t>
  </si>
  <si>
    <t xml:space="preserve">Jefe Oficina Asesora de Planeación
</t>
  </si>
  <si>
    <t xml:space="preserve">Jefe Oficina Asesora de las TIC
</t>
  </si>
  <si>
    <t>Incrementar en 2% la dimensión de  Gestión con valores.
(Política Defensa Jurídica del Estado)</t>
  </si>
  <si>
    <t>Incrementar 2% la dimensión del talento humano.
(Política de Talento Humano e Integridad)</t>
  </si>
  <si>
    <t>Incrementar en 2% la dimensión de  Gestión con valores.
(Políticas de Fortalecimiento organizacional, Participación Ciudadana, Transparencia, Rendición de Cuentas y Servicio al Ciudadano y racionalización de trámites).</t>
  </si>
  <si>
    <t>Incrementar en 2% la dimensión de  Gestión con valores.
(Política de Gobierno Digital)</t>
  </si>
  <si>
    <t>Incrementar en 1% la dimensión de Información y comunicación.
(Política de Transparencia y acceso a la información)</t>
  </si>
  <si>
    <t>Incrementar en 1% la dimensión de Información y comunicación.
(Política de Gestión Documental)</t>
  </si>
  <si>
    <t xml:space="preserve">Desarrollar el 80% del plan anual de comunicaciones </t>
  </si>
  <si>
    <t xml:space="preserve">Jefe Oficina de Control Interno
</t>
  </si>
  <si>
    <t>Profesional responsable de Prensa</t>
  </si>
  <si>
    <t>Jefe Grupo de Orientación Ciudadana y Gestión Documental</t>
  </si>
  <si>
    <t>Jefe Oficina Asesora Jurídica</t>
  </si>
  <si>
    <t>No. de Estructuras Funcionales de Ocupación (EFO) y Normas de Competencias Laboral (NCL) presentados/ No. de Estructuras Funcionales de Ocupación (EFO) y Normas de Competencias Laboral (NCL) elaboradas y estructuradas</t>
  </si>
  <si>
    <t>Estructurar  e implementar un (1) servicio de la asistencia humanitaria de emergencias.</t>
  </si>
  <si>
    <t>Actualizar el proyecto de inversión para implementar el módulo financiero y analítico del sistema ERP  en la Dirección General.</t>
  </si>
  <si>
    <t>Marque con una "X" el o los trimestres en el que van a cumplir cada una de las actividades</t>
  </si>
  <si>
    <t>2. Obtener y/o mantener  estándares de calidad en los programas de capacitación y entrenamiento de la entidad.</t>
  </si>
  <si>
    <t>(Resultado del autodiagnóstico 2019  - Resultado obtenido al cierre del 2018)</t>
  </si>
  <si>
    <t>Verificar y ajustar el inventario total de 4 seccionales con alto riesgo por el volumen de bienes fiscales a su cargo</t>
  </si>
  <si>
    <t>PLANEACION Y ESTRATEGIA</t>
  </si>
  <si>
    <t>FORMATO No.10</t>
  </si>
  <si>
    <t>MATRIZ DE OBJETIVOS ESTRATEGICOS - ESTRATEGIAS - METAS</t>
  </si>
  <si>
    <t>NOMBRE DE LA EMPRESA</t>
  </si>
  <si>
    <t>JEFE PLANEACION</t>
  </si>
  <si>
    <t>VIVIANA MURCIA</t>
  </si>
  <si>
    <t>FECHA REVISIÓN</t>
  </si>
  <si>
    <t>MEGAS 2015 - 2018</t>
  </si>
  <si>
    <t>MEGAS   2019 - 2022</t>
  </si>
  <si>
    <t>JUSTIFICACION MEGAS PROPUESTAS</t>
  </si>
  <si>
    <t xml:space="preserve">Capacitar al 100% de los voluntarios en curso básico.
</t>
  </si>
  <si>
    <r>
      <t xml:space="preserve">
</t>
    </r>
    <r>
      <rPr>
        <b/>
        <sz val="11"/>
        <rFont val="Calibri"/>
        <family val="2"/>
      </rPr>
      <t>Implementar el plan familiar de emergencias en 33.500 hogares focalizados con base en los riesgos de alto impacto</t>
    </r>
  </si>
  <si>
    <r>
      <t>Con esta MEGA se implementará un programa estratégico mediante el cual se involucra al núcleo familiar en el proceso de reducción del riesgo atendiendo las prioridades del marco internacional de SENDAI (Japón)</t>
    </r>
    <r>
      <rPr>
        <sz val="11"/>
        <color indexed="17"/>
        <rFont val="Calibri"/>
        <family val="2"/>
      </rPr>
      <t xml:space="preserve"> </t>
    </r>
    <r>
      <rPr>
        <sz val="10"/>
        <rFont val="Arial"/>
        <family val="2"/>
      </rPr>
      <t xml:space="preserve">que establece en sus prioridades mejorar la preparación frente a desastres para una respuesta eficaz. </t>
    </r>
  </si>
  <si>
    <t xml:space="preserve">Atender la necesidad de capacitación especializada de la entidad en un 80%
</t>
  </si>
  <si>
    <t>Crear 11 grupos de rescate urbano (USAR) liviano de acuerdo con  la Directiva de Grupos de Rescate a nivel nacional.</t>
  </si>
  <si>
    <t>Para mejorar la respuesta frente a las emergencias, se continúa con la implementación de los grupos especializados de rescate, en este cado USAR livianos que se pretenden acreditar con la UNGRD en la metodología internacional INSARAG</t>
  </si>
  <si>
    <t xml:space="preserve">Alcanzar y mantener el 100% de la cobertura en el territorio nacional.
</t>
  </si>
  <si>
    <t xml:space="preserve">Estructurar y certificar 15 grupos GER.
Estructurar, equipar y certificar 2 USAR mediano con capacidad de intervención internacional.
</t>
  </si>
  <si>
    <t>METAS POR AÑO</t>
  </si>
  <si>
    <t>PRESUPUESTO POR AÑO 
(MILLONES DE PESOS)</t>
  </si>
  <si>
    <t>PERSPECTIVA</t>
  </si>
  <si>
    <t>No</t>
  </si>
  <si>
    <t>OBJETIVOS ESTRATEGICOS 2019 - 2022</t>
  </si>
  <si>
    <t>JUSTIFICACION</t>
  </si>
  <si>
    <t>INDICADORES ASOCIADO A LA META</t>
  </si>
  <si>
    <t>LINEA BASE</t>
  </si>
  <si>
    <t>TOTAL</t>
  </si>
  <si>
    <t>PRESUPUESTO TOTAL</t>
  </si>
  <si>
    <t>CLIENTE</t>
  </si>
  <si>
    <t>UN1 (F7, F8, A3, A4)</t>
  </si>
  <si>
    <t>Implementar planes integrales de sensibilización, comunicación, divulgación y monitoreo de los riesgos a los que está expuesta la comunidad.</t>
  </si>
  <si>
    <t>Implementar el plan familiar de emergencias en 33.500 hogares focalizados con base en los riesgos de alto impacto</t>
  </si>
  <si>
    <t>No. de hogares con plan familiar de emergencias / No. de hogares focalizados con base en los riesgos de alto impacto.</t>
  </si>
  <si>
    <t>Implementar un programa anual de monitoreo y sensibilización frente a 80 escenarios de riesgos de alto impacto mediante los observadores comunitarios.</t>
  </si>
  <si>
    <t xml:space="preserve">UN4
(F1, O6, O8)
</t>
  </si>
  <si>
    <t>Mejorar la cobertura y calidad de la capacitación en Gestión del Riesgo, Gestión Ambiental y Acción Social</t>
  </si>
  <si>
    <t>Ampliar en 100% la capacitación de los voluntarios en el curso básico</t>
  </si>
  <si>
    <t>No. Voluntarios capacitados en el cuatrienio 2019- 2022 /No. de voluntarios capacitados en el cuatrienio anterior</t>
  </si>
  <si>
    <t>Obtener y mantener 3 certificaciones de los programas académicos</t>
  </si>
  <si>
    <t>PROCESOS INTERNOS</t>
  </si>
  <si>
    <t>Fortalecer la oferta de servicios de capacitación en Gestión del Riesgo, Acción Social y Gestión Ambiental</t>
  </si>
  <si>
    <r>
      <t>Diseñar e implementar los</t>
    </r>
    <r>
      <rPr>
        <sz val="11"/>
        <color indexed="17"/>
        <rFont val="Calibri"/>
        <family val="2"/>
      </rPr>
      <t xml:space="preserve"> </t>
    </r>
    <r>
      <rPr>
        <sz val="11"/>
        <rFont val="Calibri"/>
        <family val="2"/>
      </rPr>
      <t>programas académicos para la Escuela de Barrancabermeja debidamente autorizados por la autoridad educativa.</t>
    </r>
  </si>
  <si>
    <t>Actualizar los programas académicos de gestión ambiental, acción social y capacitación a la comunidad.</t>
  </si>
  <si>
    <t>No. de programas académicos actualizados / No. programas académicos propuestos</t>
  </si>
  <si>
    <r>
      <t xml:space="preserve">Presentar para aprobación los perfiles de los egresados de los </t>
    </r>
    <r>
      <rPr>
        <sz val="11"/>
        <rFont val="Calibri"/>
        <family val="2"/>
      </rPr>
      <t>PTLXC (Programas Técnico Laborales por Competencias) en el mercado laboral.</t>
    </r>
  </si>
  <si>
    <t>UN 3
 (F3, F4, A2)</t>
  </si>
  <si>
    <t>Fortalecer la actuación de la entidad en el proceso de manejo de emergencias y desastres</t>
  </si>
  <si>
    <t xml:space="preserve">Actividades Ejecutadas / Actividades programadas en el respectivo cronograma
</t>
  </si>
  <si>
    <r>
      <t xml:space="preserve">Diseñar e implementar la estrategia de respuesta de la entidad con base  en cinco (5) servicios  para la atención de las emergencias y desastres. </t>
    </r>
    <r>
      <rPr>
        <sz val="11"/>
        <color indexed="17"/>
        <rFont val="Calibri"/>
        <family val="2"/>
      </rPr>
      <t/>
    </r>
  </si>
  <si>
    <t>No. de servicios analizados y documentados dentro de la estrategia de respuesta /5</t>
  </si>
  <si>
    <r>
      <t xml:space="preserve">Ejecutar el proyecto </t>
    </r>
    <r>
      <rPr>
        <sz val="11"/>
        <color indexed="17"/>
        <rFont val="Calibri"/>
        <family val="2"/>
      </rPr>
      <t xml:space="preserve"> </t>
    </r>
    <r>
      <rPr>
        <sz val="11"/>
        <rFont val="Calibri"/>
        <family val="2"/>
      </rPr>
      <t>para el fortalecimiento de capacidades por $27.930 millones</t>
    </r>
  </si>
  <si>
    <r>
      <t xml:space="preserve">Presupuesto ejecutado </t>
    </r>
    <r>
      <rPr>
        <sz val="11"/>
        <color indexed="8"/>
        <rFont val="Calibri"/>
        <family val="2"/>
      </rPr>
      <t xml:space="preserve">/ presupuesto total del proyecto </t>
    </r>
    <r>
      <rPr>
        <sz val="11"/>
        <color indexed="17"/>
        <rFont val="Calibri"/>
        <family val="2"/>
      </rPr>
      <t/>
    </r>
  </si>
  <si>
    <t>APRENDIZAJE Y CRECIMIENTO</t>
  </si>
  <si>
    <t xml:space="preserve">
UN3
 (D2, D3, O3)</t>
  </si>
  <si>
    <t>Afianzar  la labor del voluntariado para prolongar su permanencia en la entidad</t>
  </si>
  <si>
    <t>Implementar el programa de civilitos en 200 colegios definidos mediante el estudio de riesgos a nivel nacional.</t>
  </si>
  <si>
    <t>Conformar 5 grupos de  atención psicosocial a los voluntarios operativos en situaciones de emergencias o desastres.</t>
  </si>
  <si>
    <t>Recuperar la memoria histórica de la entidad en materia de emergencias a través del voluntariado.</t>
  </si>
  <si>
    <t>UN 2
 (F10, O2)</t>
  </si>
  <si>
    <t>Articular la gestión ambiental y la acción social al proceso de reducción y manejo de desastres de la entidad.</t>
  </si>
  <si>
    <t>Diseñar e implementar una estrategia de acción social y gestión ambiental en el marco de la gestión del riesgo de emergencias y desastres.</t>
  </si>
  <si>
    <t xml:space="preserve">No. de fases ejecutadas / fases planeadas
</t>
  </si>
  <si>
    <t>Estructurar  e implementar cinco (5) servicios de respuesta en la asistencia humanitaria de emergencias.</t>
  </si>
  <si>
    <t>No. de servicios estructurados e implementados dentro de la asistencia humanitaria de emergencia /5</t>
  </si>
  <si>
    <t>Implementar un protocolo de comunicación y atención en emergencias para la población en condición de discapacidad.</t>
  </si>
  <si>
    <t>No. de alianzas concertadas / 2</t>
  </si>
  <si>
    <t>UN 2 
(F6,A1)</t>
  </si>
  <si>
    <t xml:space="preserve">Involucrar las instancias ambientales y la ciudadanía para el desarrollo de las políticas ambientales </t>
  </si>
  <si>
    <t>No. de campañas desarrolladas / 4</t>
  </si>
  <si>
    <t>No. de ecosistemas protegidas / No. deecosistemas identificadas con la estrategia</t>
  </si>
  <si>
    <t>UN3
D7,A2</t>
  </si>
  <si>
    <t>Optimizar la plataforma de tecnologías de la Información</t>
  </si>
  <si>
    <t xml:space="preserve">No. de tareas ejecutadas  / No. total de tareas propuestas </t>
  </si>
  <si>
    <t>Implementar el módulo financiero y analítico del sistema ERP  en la Dirección General.</t>
  </si>
  <si>
    <t>No. de módulos  ejecutados / No. de módulos  planeados</t>
  </si>
  <si>
    <t xml:space="preserve"> Modernizar la plataforma tecnológica de comunicaciones para apoyar al cumplimiento de la Misión Institucional.</t>
  </si>
  <si>
    <t>No. de fases ejecutadas /10 fases planeadas</t>
  </si>
  <si>
    <t>Mejorar el índice de desempeño institucional a través del Modelo Integrado de Planeación y Gestión (MIPG).</t>
  </si>
  <si>
    <t>Incrementar 7% la dimensión del talento humano.</t>
  </si>
  <si>
    <t>Incrementar 7% la dimensión del  direccionamiento estratégico y planeación.</t>
  </si>
  <si>
    <t>Incrementar en 8% la dimensión de la  evaluación de resultados.</t>
  </si>
  <si>
    <t>Incrementar en 7% la dimensión de  Gestión con valores.</t>
  </si>
  <si>
    <t xml:space="preserve">Desarrollar el plan estratégico de comunicaciones (PECO) </t>
  </si>
  <si>
    <t>ADMINISTRATIVO Y FINANCIERO</t>
  </si>
  <si>
    <t>UN 5
(D8,O3)</t>
  </si>
  <si>
    <t>Gestionar los recursos necesarios para  el desarrollo misional de la entidad.</t>
  </si>
  <si>
    <t>Obtener ingresos &gt;= al 80% de la apropiación anual de recursos propios proyectada por el MHCP</t>
  </si>
  <si>
    <t>Lograr la financiación de tres proyectos durante el cuatrienio</t>
  </si>
  <si>
    <t>No. de proyectos financiados / 3</t>
  </si>
  <si>
    <t>Optimizar la gestión de los activos de la entidad</t>
  </si>
  <si>
    <t>Verificar y ajustar el inventario total de 16 seccionales con alto riesgo por el volúmen de bienes fiscales a su cargo</t>
  </si>
  <si>
    <t>No. de seccionales con el inventario total ajustado/16</t>
  </si>
  <si>
    <t>Definir la situación legal de los bienes inmuebles de que encuentran pendientes por legalizar</t>
  </si>
  <si>
    <t>Ejecutar el 100% del Programa de Auditorias e informes de Ley vigencia 2019</t>
  </si>
  <si>
    <t>X</t>
  </si>
  <si>
    <t>Lina Paola Ramírez</t>
  </si>
  <si>
    <t>Ajustar en el módulo de inventarios las novedades reportadas y soportadas</t>
  </si>
  <si>
    <t>Generar los informes de verificación de inventarios.</t>
  </si>
  <si>
    <t>Ajustar en el módulo de inventarios las novedades reportadas y soportadas según la verificación física detallada</t>
  </si>
  <si>
    <t>Integrar  el  sistema Operativo de las Comunicaciones a Nivel Nacional, mediante las diferentes redes (VHF-LINEA 144-EMAIL-HF)</t>
  </si>
  <si>
    <t>TASD-Jefe Grupo Operador de Comunicaciones</t>
  </si>
  <si>
    <t>Proyectar y presentar para aprobación y firma de una directiva con los lineamientos.</t>
  </si>
  <si>
    <t>Diseñar un esquema de control operacional para los  sistemas de comunicación que se manejan a nivel regional.</t>
  </si>
  <si>
    <t>Conciliar mensualmente los ingresos consignados a la Entidad  y reportar en el SIIF Nación.</t>
  </si>
  <si>
    <t>Presentar informe mensual de ingresos propios a la Subdirección Administrativa y Financiera.</t>
  </si>
  <si>
    <t>Ajustar el programa según pertinencia a partir del informe consolidado.</t>
  </si>
  <si>
    <t>Diseñar una metodología para la recolección de información.</t>
  </si>
  <si>
    <t>Diseñar el instrumento de recolección de información.</t>
  </si>
  <si>
    <t xml:space="preserve">Identificar los  objetivos del proyecto, alcance, población objetivo, equipo de trabajo,  recursos. </t>
  </si>
  <si>
    <t xml:space="preserve">Elaborar diagnóstico de la situación actual, investigación de buenas prácticas, asociación de los procesos a la gestión del riesgo y a las políticas de gobierno. </t>
  </si>
  <si>
    <t>Acopiar información, antecedentes y marco normativo en asistencia humanitaria en emergencias.</t>
  </si>
  <si>
    <t>Acopiar información y marco normativo sobre medios de vida.</t>
  </si>
  <si>
    <t xml:space="preserve">Realizar informes de manera trimestral, socializando las actividades realizadas </t>
  </si>
  <si>
    <t xml:space="preserve">Yuri Galindo </t>
  </si>
  <si>
    <t>N/A</t>
  </si>
  <si>
    <t xml:space="preserve">Difundir a través de los canales de comunicación institucionales los cursos y programas técnicos de las escuelas de capacitación de la entidad. </t>
  </si>
  <si>
    <t>31/06/2019</t>
  </si>
  <si>
    <t>31/09/2019</t>
  </si>
  <si>
    <t>Identificar los servicios básicos de respuesta de emergencia de la institución</t>
  </si>
  <si>
    <t>Defensa Civil Colombiana</t>
  </si>
  <si>
    <t>Realizar Directiva impartiendo instrucciones de coordinación a las Seccionales y Oficinas de Defensa Civil</t>
  </si>
  <si>
    <t>Capacitar 9.500 voluntarios a nivel nacional en el año 2019.</t>
  </si>
  <si>
    <t>Finalizar el proceso de pre-auditoría de la NTC5555-5581 adelantada por el contratista.</t>
  </si>
  <si>
    <t>Preparar y presentar la auditoría de calidad NTC 5555-5581.</t>
  </si>
  <si>
    <t>Mantener la certificación ISO 9001 de las Escuelas y programas de educación de la entidad.</t>
  </si>
  <si>
    <t>Presentar los requisitos para obtener el registro y la licencia de la escuela de Barrancabermeja ante la autoridad educativa</t>
  </si>
  <si>
    <t xml:space="preserve">Elaborar y presentar la propuesta de los programas académicos de la Escuela de B/meja a la Dirección General </t>
  </si>
  <si>
    <t>Elaborar los documentos requeridos para obtener la licencia y registro de la Escuela ante la autoridad competente.</t>
  </si>
  <si>
    <t>Alistar y gestionar las instalaciones y recursos necesarios para presentar ante la autoridad educativa en el proceso de obtención de la licencia y registro.</t>
  </si>
  <si>
    <t xml:space="preserve">Realizar el trámite para obtener la licencia y registro de la Escuela y sus programas ante la autoridad competente. </t>
  </si>
  <si>
    <t xml:space="preserve">Desarrollar los instrumentos necesarios para elaborar el  proyecto del PEI del programa de APH con énfasis en desastres de la entidad. </t>
  </si>
  <si>
    <t>Elaborar y presentar la propuesta del programa técnico laboral por competencia en APH para aprobación de la DIGER.</t>
  </si>
  <si>
    <t>Finalizar el diseño  del PEI del PTLXC en APH con énfasis en desastres.</t>
  </si>
  <si>
    <t>Presentar el PEI de APH con énfasis en desastres ante las autoridades competentes.</t>
  </si>
  <si>
    <t xml:space="preserve">Realizar las modificaciones y actualizar los dos PTLXC de la entidad acuerdo a normatividad. </t>
  </si>
  <si>
    <t>Revisar y analizar las propuestas de capacitación a la comunidad enviadas por parte de las Escuelas .</t>
  </si>
  <si>
    <t xml:space="preserve">Solicitar ante la mesa GRD la asesoría y revisión de las competencias del PTLXC en GRD. </t>
  </si>
  <si>
    <t xml:space="preserve">Proponer a la mesa de GRD, el estudio de desarrollar EFO y NCL de GRD de la entidad. </t>
  </si>
  <si>
    <t xml:space="preserve">Participar de las actividades programadas de la mesas de GRD, incendios forestales  y servicios ambientales. </t>
  </si>
  <si>
    <t>Carlos Eduardo Matiz R.</t>
  </si>
  <si>
    <t>Gustavo Alberto Parra</t>
  </si>
  <si>
    <t>Luis Eduardo Vargas M</t>
  </si>
  <si>
    <t>Patricia Vásquez</t>
  </si>
  <si>
    <t>William Páez</t>
  </si>
  <si>
    <t>Natalia Jaramillo</t>
  </si>
  <si>
    <t>Agustín Ardila</t>
  </si>
  <si>
    <t>Ligia Sanabria</t>
  </si>
  <si>
    <t>Edilberto Reyes</t>
  </si>
  <si>
    <t>Eduardo Méndez</t>
  </si>
  <si>
    <t>Adriana Bombiela</t>
  </si>
  <si>
    <t>Luis Ernesto López</t>
  </si>
  <si>
    <t>Daniel Páez</t>
  </si>
  <si>
    <t>Lina Llanos</t>
  </si>
  <si>
    <t>Olga Tocarruncho</t>
  </si>
  <si>
    <t>Realizar una revisión detallada de los bienes inmuebles con el fin de definir su situación legal</t>
  </si>
  <si>
    <t>José German Torres Arias</t>
  </si>
  <si>
    <t>Solicitar a cada seccional y oficina de Defensa Civil Colombiana, realizar el diagnostico de escenarios de riesgo en su jurisdicción y enviar como prioridad los 3 escenarios de riesgo por su recurrencia de impacto.</t>
  </si>
  <si>
    <t>Diseñar un documento para caracterizar el escenario del riesgo de acuerdo a la información enviada por cada seccional y oficina</t>
  </si>
  <si>
    <t xml:space="preserve">Formar  y actualizar mínimo el 80% instructores de nivel básico programados para el 2019 </t>
  </si>
  <si>
    <t>Elaborar y desarrollar el plan de mejoramiento de la pre auditoría y auditorías internas 2018.</t>
  </si>
  <si>
    <t>Gestionar la auditoría NTC 5555 5581 una vez finalizada la pre auditoría.</t>
  </si>
  <si>
    <t xml:space="preserve">Revisar el currículo de los  dos PTLXC de la entidad del año 2018. </t>
  </si>
  <si>
    <t>Socializar la metodología y el instrumento.</t>
  </si>
  <si>
    <t>Enviar para verificación los listados de inventario, con el memorando de instrucciones</t>
  </si>
  <si>
    <t>Tramitar las situaciones administrativas y llevar registros estadísticos de su incidencia.</t>
  </si>
  <si>
    <t>Elaboración del PIC para el año 2019.</t>
  </si>
  <si>
    <t>La fecha de cumplimiento de la meta debe coincidir con la fecha máXima  de las actividades programadas por cada meta (dd/mm/aaaa)</t>
  </si>
  <si>
    <t>Preparar la formalización de los cambios en los dos ptlXc</t>
  </si>
  <si>
    <t xml:space="preserve">Elaborar aneXo de capacitación a la comunidad en la Directiva académica 2019. </t>
  </si>
  <si>
    <t xml:space="preserve">Realizar un acercamiento en Función Pública para recibir capacitación sobre el tema de Innovación. </t>
  </si>
  <si>
    <t xml:space="preserve">Ing. Victor Riaño Aranguren </t>
  </si>
  <si>
    <t>Actualizar el procedimiento de gestion documental y la creacion de formatos para el Sistema Integrado de Conservacion Documental  en la entidad.</t>
  </si>
  <si>
    <t>Realizar 4 capacitaciones o sensibilizaciones a los funcionarios de la DCC sobre gestión documental.</t>
  </si>
  <si>
    <t>Implementar el programa Servimos en la Entidad</t>
  </si>
  <si>
    <t>Presentar al Subdirector Administrativo y Financiero la propuesta del 50% de los vehículos obsoletos para la destinación final.</t>
  </si>
  <si>
    <t>Notificar al Grupo de Almacén para que incluya los vehículos en proceso de destinación final en la resolución de baja de bienes devolutivos.</t>
  </si>
  <si>
    <t>Integrar un representante de cada área, según sea pertinente, asignándole actividades mediante memorando para que participe en la creación y difusión de los objetivos de la seguridad vial.</t>
  </si>
  <si>
    <t>Implementar el plan familiar de emergencias en 8.375 hogares focalizados con base en los riesgos de alto impacto</t>
  </si>
  <si>
    <t>Elaborar y socializar una directiva con lineamientos de participación de la ciudadadanía en la fase de planeación</t>
  </si>
  <si>
    <t>Carmen Rubio</t>
  </si>
  <si>
    <t>Viviana Murcia</t>
  </si>
  <si>
    <t>Hacer el seguimiento al cumplimiento de dos diagnósticos participativos por parte del Grupo de Prevención y Acción Integral.</t>
  </si>
  <si>
    <t>Realizar mesas de trabajo con los dueños de procesos para reestructuración de indicadores de gestión.</t>
  </si>
  <si>
    <t>Diseñar un indicador de eficiencia que involucre la ejecucion presupuestal y la evaluación del plan de acción</t>
  </si>
  <si>
    <t>Cruzar las necesidades identificadas por las seccionales en el cuestionario previo con las necesidades identificadas por los grupos de valor como insumo para la planeación estratégica.</t>
  </si>
  <si>
    <t>Incluir en el informe de gestión un análisis cuantitativo y cualitativo de los resultados de la gestión operativa, la ejecución presupuestal y los resultados alcanzados.</t>
  </si>
  <si>
    <t>Diana Herrera</t>
  </si>
  <si>
    <t>Incluir en el informe de gestión una matriz para cruzar el presupuesto ejecutado con los resultados obtenidos como instrumento de evaluación.</t>
  </si>
  <si>
    <t>Retroalimentar la evaluación de los proyectos a la alta gerencia</t>
  </si>
  <si>
    <t>Gloria Jimenez</t>
  </si>
  <si>
    <t>Reailzar mesas de trabajo con los responsables de los procesos para la elaboración del PAAC vigencia 2019</t>
  </si>
  <si>
    <t xml:space="preserve">
Carmen Alicia Rubio</t>
  </si>
  <si>
    <t>Realizar mesas de trabajo para la actualización de los mapas de corrupción y racionalizacion de trámites.</t>
  </si>
  <si>
    <t>Consolidar y cargar en el sistema de informacion kawak el PAAC</t>
  </si>
  <si>
    <t>Carmen Alicia Rubio</t>
  </si>
  <si>
    <t>Socializar el PAAC a los servidores públicos de la Dirección General.</t>
  </si>
  <si>
    <t>Realizar la planeación de las actividades relacionadas con el componente 5 del PAAC: "MECANISMOS PARA LA TRANSPARENCIA Y EL ACCESO A LA INFORMACIÓN" con base en las actividades del autodiagnóstico.</t>
  </si>
  <si>
    <t>Actualizar dos proyectos de inversión formulados y aprobados en el SUIFP</t>
  </si>
  <si>
    <t>Coordinar la presentación de dos proyectos en los Comités Funcionales</t>
  </si>
  <si>
    <t>Raealizar un curso para la formulación de proyectos de inversión</t>
  </si>
  <si>
    <t>Conformación equipo multidisciplinario de trabajo.</t>
  </si>
  <si>
    <t>Elaborar diagnostico por unidad de negocio.</t>
  </si>
  <si>
    <t>Elaborar calendario de eventos de la Defensa Civil Colombiana para una difusión oportuna de las actividades, días clásicos de la entidad y relacionados con la misión.</t>
  </si>
  <si>
    <t>Redacción y presentación para la aprobación de la carpeta para la creación de la oficina de comunicaciones estratégicas (creación, organización y funciones, proceso, procedimientos y polìtica de comunicaciones estratégicas).</t>
  </si>
  <si>
    <t>Diseñar y difundir piezas gráficas para apoyar las campañas internas de  "Código de integridad# (principios y valores), "Trabajo en equipo", "Sistema de seguridad y salud en el trabajo", "Preparación para el buen retiro", y "Sensibilización a los funcionarios para afrontar el concurso público", en coordinación con el Grupo de  Gestión del Talento Humano.</t>
  </si>
  <si>
    <t xml:space="preserve">Realizar una actividad anual en la escuela de capacitación Carlos Lleras Restrepo con los encargados de las oficinas de comunicaciones del GSED para generar sinergias para difusión pública de las informaciones institucionales </t>
  </si>
  <si>
    <t>Diseñar y difundir piezas gráficas para el cumplimiento del Plan Anticorrupción y de Atención al Ciudadano en coordinación con la Oficina Asesora de Planeación.</t>
  </si>
  <si>
    <t>Realizar dos publicaciones a través de las redes de la escuela de Gestión Ambiental y del Riesgo de Mariquita.</t>
  </si>
  <si>
    <t>Juan Camilo Jimenez</t>
  </si>
  <si>
    <t>Implementar un mecanismo que  permitan transferir el conocimiento de los servidores que se retiran de la Entidad a quienes continúan vinculados.</t>
  </si>
  <si>
    <t>Martha Roa</t>
  </si>
  <si>
    <t>Incluir y desarrollar actividades de Gobierno en Línea y Buen Gobierno en el Plan de Capacitación.</t>
  </si>
  <si>
    <t>Realizar un cronograma para recibir la  transferencia documental de los archivos de gestión al archivo central de 4 Dependencias de la DIGER.</t>
  </si>
  <si>
    <t>Presentar para aprobación el PINAR al Comité Institucional de Gestión y Desempeño</t>
  </si>
  <si>
    <t>Emitir el documento con el programa de Civilitos</t>
  </si>
  <si>
    <t xml:space="preserve">Diseñar el instrumento de evaluación y socializarlo </t>
  </si>
  <si>
    <t xml:space="preserve">Conformar el equipo de trabajo. </t>
  </si>
  <si>
    <t xml:space="preserve">Elaborar el documento con la identificación del objetivo, alcance, población objetivo, recursos, riesgos y requisitos técnicos y reglamentarios. </t>
  </si>
  <si>
    <t>Andrea Carolina Quintero</t>
  </si>
  <si>
    <t>Jefe Oficina Control Interno Disciplinario</t>
  </si>
  <si>
    <t>Adelantar el mapeo de actores con el fin de identificar posibles alianzas a desarrollar.</t>
  </si>
  <si>
    <t>Realizar la fase de preparación para gestionar dos alianzas estratégicas para el desarrollo de proyectos de medios de vida.</t>
  </si>
  <si>
    <t>Determinar los bienes y servicios a adquirir de acuerdo con el proyecto formulado</t>
  </si>
  <si>
    <t>Establecer meta de Ingresos propios por la Escuela de Capacitación y entrenamiento, Seccionales y Departamentos  de Amazonas, Arauca, San Andrés y Putumayo.</t>
  </si>
  <si>
    <t>Contratar la prestación del servicio para el trámite y reconocimiento de la existencia de las edificaciones que lo requieren, una vez definidas las novedades de cada uno de los bienes inmuebles de la Entidad y en caso de requerirse.</t>
  </si>
  <si>
    <t>Definir la situación legal del 60% de los bienes inmuebles que se encuentran pendientes por legalizar</t>
  </si>
  <si>
    <t xml:space="preserve">Ing, Victor Riaño Aranguren </t>
  </si>
  <si>
    <t xml:space="preserve">TS. Juan Carlos Alonso Escobar </t>
  </si>
  <si>
    <t>1. Implementar en 29 seccionales/oficinas los servicios de videoconferencia y red troncalizada por el sistema RIC (Red Integrada de Comunicaciones), de acuerdo a recursos asignados.</t>
  </si>
  <si>
    <t xml:space="preserve"> 2. Realizar proyecto  del modulo financiero y analitico del sistema ERP  en la Direccion General  teniendo en cuenta los recursos asignados para el  cumplimiento. </t>
  </si>
  <si>
    <t>Gestionar el trámite de la propuesta aprobada por el Director General ante la Subdirección Administrativa y Financiera</t>
  </si>
  <si>
    <t>Jefe del Grupo Administración de Servicios</t>
  </si>
  <si>
    <t>Elaborar y enviar 3 tips, recordando la participación de los representantes de cada área involucrada, sobre su integración al comité de seguridad vial.</t>
  </si>
  <si>
    <t>Realizar un monitoreo trimestral verificando el cumplimento de las actividades asignadas a las areas responsables  del  plan.</t>
  </si>
  <si>
    <t>Actualizar el PESV y formular la política de Seguridad Vial</t>
  </si>
  <si>
    <t>Formular y divulgar la política de seguridad vial que sea adecuada al propósito de la DCC.</t>
  </si>
  <si>
    <t>CO. ( r) Harold Aponte Rivera</t>
  </si>
  <si>
    <t>Kent Infante Bayona</t>
  </si>
  <si>
    <t>Coordinar la actualización el Plan Estratégico de Seguridad Vial (PESV)</t>
  </si>
  <si>
    <t>Jack Edison Salamanca</t>
  </si>
  <si>
    <t>Luis Ernesto Araque</t>
  </si>
  <si>
    <t>Realizar el trámite correspondiente ante el organismo de tránsito para que los vehículos en proceso de destinación final dejen de pertenecer a la Entidad.</t>
  </si>
  <si>
    <t xml:space="preserve"> Presentar al Director General la propuesta para dar destinación final a los vehículos obsoletos que se encuentran en línea muerta, los cuales superan los 15 años de servicio.</t>
  </si>
  <si>
    <t xml:space="preserve">No. Vehículos depurados/ No. de Vehículos obsoletos determinados en la propuesta </t>
  </si>
  <si>
    <t>Ing, Victor Riaño Aranguren</t>
  </si>
  <si>
    <t>1. Solicitar recurso dentro del Anteproyecto de Presupuesto para la vigencia 2020</t>
  </si>
  <si>
    <t>Sustentar ante comites funcionales ante el Departamento Nacional de Planeación</t>
  </si>
  <si>
    <t xml:space="preserve">Realizar el levantamiento de informacion de cantidad de conjuntos de datos estratégicos con los grupos y oficinas de la Direccion General y comparacion con conjuntos de datos publicados. </t>
  </si>
  <si>
    <t xml:space="preserve">Crear el documento con arquitectura de infraestructura tecnológica. </t>
  </si>
  <si>
    <t>El Marco de Sendai para la Reducción del Riesgo de Desastres 2015-2030, establece entre sus prioridades "Invertir en la reducción del riesgo de desastres para la resiliencia", siendo este un referente internacional para la política de Gestión del Riesgo del país.  Por lo tanto se propone incorporar el proceso de REDUCCIÓN dentro de las unidades de negocio de la entidad para fortalecer las acciones que se ejecutaron en el cuatrienio anterior.</t>
  </si>
  <si>
    <t xml:space="preserve">2. Obtener y/o mantener estándares de calidad en los programas de capacitación y entrenamiento de la entidad.
</t>
  </si>
  <si>
    <t>Durante el cuatrienio anterior se avanzó en el proceso de capacitación con la adquisición de  conocimientos e infraestructura, sin embargo se pretende impulsarlo hasta llegar a posicionarlo a nivel nacional con el fin de emplear al máximo las capacidades adquiridas. Igualmente, el marco de Sendai 2015-2030 establece "Aumentar la preparación para casos de desastre y reconstruir mejor en los ámbitos de la recuperación, rehabilitación y reconstrucción".</t>
  </si>
  <si>
    <t>El diagnóstico mostró que el manejo de emergencias es un proceso en el que han incursionado muchos integrantes del SNGRD y presenta una alta demanda anual dada la dinámica del país,  lo cual requiere que la entidad realice una reingeniería para dar una respuesta mas eficiente y oportuna a los ciudadanos.</t>
  </si>
  <si>
    <t>El diagnóstico mostró que no se están aprovechando las oportunidades y que no se cuenta con un marco legal vigente que respalde este proceso en forma taxativa.  Igualmente en un escenario de postacuerdo se observó la necesidad de continuar con el proceso en el marco de una política social y ambiental por parte del gobierno nacional.</t>
  </si>
  <si>
    <t xml:space="preserve">La última medición del MIPG fue del 76,5% lo cual reta a la entidad a mejorar en el cumplimiento de las 16 políticas que componen el modelo actualizado mediante el Decreto 1499 de 2017. </t>
  </si>
  <si>
    <t>Elaborar tres informes sobre el avance del cumplimiento a la directiva de prevención.</t>
  </si>
  <si>
    <t>Actualizar el Plan Familiar de Emergencias</t>
  </si>
  <si>
    <t>Diseño del STIKER para identificación de familias capacitadas en plan familiar de emergencias en cada una de las Seccionales y Oficinas de Defensa Civil Colombiana.</t>
  </si>
  <si>
    <t xml:space="preserve">
Carlos Eduardo Matiz R.</t>
  </si>
  <si>
    <t xml:space="preserve">Solicitar a la Oficina Asesora de TIC's implementar casilla para subir datos del plan familiar de emergencia por familia al  SIM de prevención.  </t>
  </si>
  <si>
    <t>Elaborar y socializar directiva a las Seccionales y Oficinas de Defensa Civil Colombiana para su cumplimiento mensual</t>
  </si>
  <si>
    <t>Diseñar o actualizar los protocolos o directrices de acuerdo con los servicios de  emergencias identificados</t>
  </si>
  <si>
    <t>Difundir para la implementación los protocolos de los servicios de emergencias a las seccionales  y oficinas</t>
  </si>
  <si>
    <t>Tomar contacto con potenciales entidades o empresas</t>
  </si>
  <si>
    <t>Realizar la divulgación e informe de cada campaña</t>
  </si>
  <si>
    <t>CR. (r ) Martin Hernando Nieto Melo</t>
  </si>
  <si>
    <t>Elaborar la directiva para acreditación de los grupos L-USAR a las seccionales y oficinas de Defensa Civil Colombiana</t>
  </si>
  <si>
    <t>Difundir la directiva para acreditación de grupos L-USAR a las seccionales y oficinas de Defensa Civil Colombiana</t>
  </si>
  <si>
    <t>Elaborar el informe final de la conformación de los grupos L-USAR de acuerdo a la directiva de acreditación de grupos L-USAR</t>
  </si>
  <si>
    <t>Solicitar tres informes a las seccionales sobre el monitoreo de los escenarios de riesgo a través de los observadores comunitarios.</t>
  </si>
  <si>
    <t>Realizar la medición de la participación de los funcionarios en el aseguramiento de la II actividad de la Campaña “Yo Actúo con Integridad Edificando Una cultura de Autocontrol”</t>
  </si>
  <si>
    <t>% Avance</t>
  </si>
  <si>
    <t>Avance promedio del plan</t>
  </si>
  <si>
    <t>Actividades planeadas vigencia</t>
  </si>
  <si>
    <t>Metas programadas</t>
  </si>
  <si>
    <t>Objetivo Estratégico</t>
  </si>
  <si>
    <t>Realizar tres controles para consolidar la estadística de los medios de comunicación de las dependencias regionales</t>
  </si>
  <si>
    <t>Realizar propuesta, estudio de mercado y entrega de fichas técnicas para ejecutar el proyecto para el fortalecimiento de capacidades por $3.380 millones</t>
  </si>
  <si>
    <t>Apoyar la difusión de piezas gráficas sobre convocatoria del grupo USAR en el país</t>
  </si>
  <si>
    <t>AVANCE PROMEDIO DEL OBJETIVO</t>
  </si>
  <si>
    <t>%</t>
  </si>
  <si>
    <t>AVANCE PONDERADO</t>
  </si>
  <si>
    <t>AVACE DE LAS ACTIVIDADES</t>
  </si>
  <si>
    <t xml:space="preserve">Realizar el analisis  de viabilidad del proyecto </t>
  </si>
  <si>
    <t xml:space="preserve">PONDERACIÓN </t>
  </si>
  <si>
    <t>DE LAS METAS</t>
  </si>
  <si>
    <t>ACTIVIDAD</t>
  </si>
  <si>
    <t>AVANCE PROMEDIO DEL PLAN DE ACCIÓN</t>
  </si>
  <si>
    <t>Enviar para aprobación a la ANDJE el proyecto de política de prevención de daño antijurídico</t>
  </si>
  <si>
    <t>Formular el plan de acción de política de prevención de daño antijurídico</t>
  </si>
  <si>
    <t>Presentar la política para aprobación del Comité de Conciliación</t>
  </si>
  <si>
    <t>Andrea Silva</t>
  </si>
  <si>
    <t>Adriana Molina</t>
  </si>
  <si>
    <t>Divulgar y hacer seguimiento a las acciones de la polìtica correspondientes al cuarto trimestre de la vigencia</t>
  </si>
  <si>
    <t xml:space="preserve">Actualizar e implementar el procedimiento de procesos disciplinarios </t>
  </si>
  <si>
    <t>X X</t>
  </si>
  <si>
    <t>Alistar la documentación de los vehículos propuestos para destinación final</t>
  </si>
  <si>
    <t>Actividades Programadas TRIM II</t>
  </si>
  <si>
    <t>Realizar seguimiento mensual a partir de abril de 2019  al cronograma de actividades de las Seccionales y Oficinas de Defensa Civil, con respecto a lo planeado</t>
  </si>
  <si>
    <t>FORMATO No. 11</t>
  </si>
  <si>
    <t>PROYECTOS DE INVERSIÓN 2019 - 2022</t>
  </si>
  <si>
    <t>Cifras en Millones de Pesos</t>
  </si>
  <si>
    <t>COSTO DE LAS ACTIVIDADES (INVERSION)</t>
  </si>
  <si>
    <t>TOTAL 2019-2022 (INVERSION)</t>
  </si>
  <si>
    <t>COSTO DEL SOSTENIMIENTO (FUNCIONAMIENTO)</t>
  </si>
  <si>
    <t>TOTAL 2019-2022 (FUNCIONAMIENTO)</t>
  </si>
  <si>
    <t>OBJETIVO ESTRATÉGICO</t>
  </si>
  <si>
    <t>NOMBRE DEL PROYECTO</t>
  </si>
  <si>
    <t>PROGRAMA PRESUPUESTAL</t>
  </si>
  <si>
    <t>REGIONALIZACION SI/NO</t>
  </si>
  <si>
    <t>FOCALIZACIÓN DE RECURSOS</t>
  </si>
  <si>
    <t>OBJETIVO GENERAL DEL PROYECTO</t>
  </si>
  <si>
    <t>OBJETIVOS ESPECIFICOS</t>
  </si>
  <si>
    <t>PRODUCTOS</t>
  </si>
  <si>
    <t xml:space="preserve"> MEJORAMIENTO DE LA CAPACIDAD DE RESPUESTA PARA INTERVENIR ANTE LA OCURRENCIA DE DESASTRES EN EL TERRITORIO NACIONAL</t>
  </si>
  <si>
    <t>1506 GESTIÓN DEL RIESGO DE DESASTRES DESDE EL SECTOR DEFENSA Y SEGURIDAD</t>
  </si>
  <si>
    <t>NO</t>
  </si>
  <si>
    <t xml:space="preserve">La Defensa Civil Colombiana desde hace más de 50 años atiende toda clase de emergencias, tales como avalanchas, inundaciones, recolección de abejas, rescates, recuperación de cadáveres, atención pre hospitalaria e incidentes críticos masivos, entre otros.  El incremento de estos eventos requiere los recursos de herramientas, equipos, accesorios y suministros necesarios para hacer frente a estas situaciones. </t>
  </si>
  <si>
    <t>Mejorar las capacidades de respuesta ante la ocurrencia de emergencias y desastres de origen natural o antrópico en el territorio nacional.</t>
  </si>
  <si>
    <t>1. Aumentar la cobertura con grupos especializados para la respuesta a las emergencias del territorio nacional.
2. Mejorar la calidad de la atención de las emergencias presentadas en el territorio nacional.
3. Preparar a la comunidad para la atención de emergencias.</t>
  </si>
  <si>
    <t>1. Servicio de atención de emergencias
2. Capacidad de atención de emergencias
3. Servicio de educación informal en gestión del riesgo de desastres</t>
  </si>
  <si>
    <r>
      <rPr>
        <b/>
        <sz val="11"/>
        <color indexed="8"/>
        <rFont val="Calibri"/>
        <family val="2"/>
      </rPr>
      <t xml:space="preserve">Obj. Específico 1: </t>
    </r>
    <r>
      <rPr>
        <sz val="10"/>
        <rFont val="Arial"/>
        <family val="2"/>
      </rPr>
      <t xml:space="preserve">
Desarrollar la planificación para identificar las regiones a intervenir mediante grupos especializados.
Gestionar la conformación de los grupos especializados
Ejecutar la capacitación y entrenamiento
</t>
    </r>
    <r>
      <rPr>
        <b/>
        <sz val="11"/>
        <color indexed="8"/>
        <rFont val="Calibri"/>
        <family val="2"/>
      </rPr>
      <t xml:space="preserve">Obj. Específico 2: </t>
    </r>
    <r>
      <rPr>
        <sz val="10"/>
        <rFont val="Arial"/>
        <family val="2"/>
      </rPr>
      <t xml:space="preserve">
Identificar las especificaciones técnicas de los equipos, herramientas y accesorios que hacen parte de cada componente para el servicio de atención de emergencias y desastres.
Realizar los procesos precontractuales y contractuales para la adquisición de los bienes.
Realizar capacitación al personal sobre el uso y mantenimiento de los componente para el servicio de atención de emergencias y desastres.
</t>
    </r>
    <r>
      <rPr>
        <b/>
        <sz val="11"/>
        <color indexed="8"/>
        <rFont val="Calibri"/>
        <family val="2"/>
      </rPr>
      <t xml:space="preserve">Obj. Específico 3: 
</t>
    </r>
    <r>
      <rPr>
        <sz val="10"/>
        <rFont val="Arial"/>
        <family val="2"/>
      </rPr>
      <t xml:space="preserve">Desarrollar la planificación y convocatoria de los programas de gestión del riesgo.
Ejecutar la capacitación de los programas de gestión del riesgo.
</t>
    </r>
  </si>
  <si>
    <t xml:space="preserve"> FORTALECIMIENTO DE LOS SERVICIOS DE LA DEFENSA CIVIL COLOMBIANA EN MOCOA</t>
  </si>
  <si>
    <t>La sede de la Defensa Civil Colombiana de Mocoa se encuentra ubicada en un terreno con alta exposición a fenómenos de inundaciones, avenida torrencial o avalanchas, produciendo riesgos para los funcionarios, voluntarios y comunidad que visita la sede, ya que no es una infraestructura apta y segura para la continuidad del servicio misional.  Esta sede es de propiedad de la Junta Defensa Civil de Mocoa, que es una organización de derecho privado, tiene espacios limitados y no hay posibilidad de realizar adecuaciones por no ser un bien fiscal.</t>
  </si>
  <si>
    <t>Fortalecer la gestión del riesgo de desastres de la Defensa Civil Colombiana en Mocoa-Putumayo</t>
  </si>
  <si>
    <t>1. Contar con adecuada infraestructura física para garantizar la prestación de los servicios de la Defensa Civil en el Municipio de Mocoa.
2. Dotar y capacitar a los  grupos de rescate de la Defensa Civil Colombiana del municipio de Mocoa</t>
  </si>
  <si>
    <r>
      <t xml:space="preserve">1. Centro logístico y operativo construido </t>
    </r>
    <r>
      <rPr>
        <sz val="11"/>
        <rFont val="Calibri"/>
        <family val="2"/>
      </rPr>
      <t>en la Ciudad de Mocoa.
2. Capacidad de atención de emergencias en 60 escenarios anualmente.</t>
    </r>
  </si>
  <si>
    <r>
      <rPr>
        <b/>
        <sz val="11"/>
        <color indexed="8"/>
        <rFont val="Calibri"/>
        <family val="2"/>
      </rPr>
      <t xml:space="preserve">Obj. Específico 1: </t>
    </r>
    <r>
      <rPr>
        <sz val="10"/>
        <rFont val="Arial"/>
        <family val="2"/>
      </rPr>
      <t xml:space="preserve">
Contratar elaboración de estudios preliminares de obra y diseños
Solicitar permisos, tramites y licencias de construcción
Desarrollar la fase de construcción de obra
Dotar área operativa y administrativa y demás espacios contemplados en los planos
Contratar la interventoría y supervisión de obra
</t>
    </r>
    <r>
      <rPr>
        <b/>
        <sz val="11"/>
        <color indexed="8"/>
        <rFont val="Calibri"/>
        <family val="2"/>
      </rPr>
      <t xml:space="preserve">Obj. Específico 2: </t>
    </r>
    <r>
      <rPr>
        <sz val="10"/>
        <rFont val="Arial"/>
        <family val="2"/>
      </rPr>
      <t xml:space="preserve">
Realizar los procesos precontractuales y contractuales para la adquisición de los bienes.
Realizar capacitación al personal sobre el uso y mantenimiento de los bienes</t>
    </r>
  </si>
  <si>
    <t xml:space="preserve"> IMPLEMENTACIÓN DEL SISTEMA DE INFORMACIÓN INTEGRADO TIPO ERP PARA LA DEFENSA CIVIL COLOMBIANA A NIVEL NACIONAL</t>
  </si>
  <si>
    <t>1507 GRUPO SOCIAL Y EMPRESARIAL DE LA DEFENSA (GSED) COMPETITIVO</t>
  </si>
  <si>
    <t>TICS</t>
  </si>
  <si>
    <t>Se requiere dar continuidad al sistema de información adquirido por la entidad mediante la adquisición del módulo financiero y el módulo de análisis de datos de manera que todo el sistema de información de la entidad quede integrado.</t>
  </si>
  <si>
    <t>Incrementar la eficiencia y mejorar la calidad de la gestión de la información producida por la Defensa Civil Colombiana.</t>
  </si>
  <si>
    <r>
      <t xml:space="preserve">1. Integrar los sistemas de información en la Defensa Civil Colombiana.
2. Automatizar los procesos </t>
    </r>
    <r>
      <rPr>
        <sz val="11"/>
        <rFont val="Calibri"/>
        <family val="2"/>
      </rPr>
      <t xml:space="preserve">determinados en el alcance del proyecto.
3. Disponer de una herramienta que permita realizar a los usuarios y partes interesadas el seguimiento de sus requerimientos.
</t>
    </r>
  </si>
  <si>
    <t xml:space="preserve">1. Sistema de Información ERP
2. Procesos Automatizados  requeridos por la entidad
3. Sistema de seguimiento PQR
</t>
  </si>
  <si>
    <r>
      <rPr>
        <b/>
        <sz val="11"/>
        <color indexed="8"/>
        <rFont val="Calibri"/>
        <family val="2"/>
      </rPr>
      <t xml:space="preserve">Obj. Específico 1: </t>
    </r>
    <r>
      <rPr>
        <sz val="10"/>
        <rFont val="Arial"/>
        <family val="2"/>
      </rPr>
      <t xml:space="preserve">
Realizar el plan general del proyecto.
Contratar la adquisición de licencias del sistema de información ERP.
Contratar la consultoría e implementación del sistema de información ERP (módulo financiero).
Contratar el arrendamiento de hosting de todo el ERP.
Adquirir el soporte y Mantenimiento del sistema de información ERP (SEVEN, KACTUS y KAWAK).
Brindar capacitación, socialización y acompañamiento a los participantes del proyecto.
</t>
    </r>
    <r>
      <rPr>
        <b/>
        <sz val="11"/>
        <color indexed="8"/>
        <rFont val="Calibri"/>
        <family val="2"/>
      </rPr>
      <t xml:space="preserve">Obj. Específico 2: </t>
    </r>
    <r>
      <rPr>
        <sz val="10"/>
        <rFont val="Arial"/>
        <family val="2"/>
      </rPr>
      <t xml:space="preserve">
Identificar los procesos a ser intervenidos para automatizar.
Implementar los procesos a ser automatizados.
Brindar capacitación, socialización y acompañamiento a los participantes del proyecto.
</t>
    </r>
    <r>
      <rPr>
        <b/>
        <sz val="11"/>
        <color indexed="8"/>
        <rFont val="Calibri"/>
        <family val="2"/>
      </rPr>
      <t xml:space="preserve">Obj. Específico 3: </t>
    </r>
    <r>
      <rPr>
        <sz val="10"/>
        <rFont val="Arial"/>
        <family val="2"/>
      </rPr>
      <t xml:space="preserve">
Implementar el sistema de seguimiento de PQRD.
Brindar capacitación, socialización y acompañamiento a los participantes del proyecto.</t>
    </r>
  </si>
  <si>
    <t>MEJORAMIENTO DEL ARCHIVO FÍSICO DE LA DEFENSA CIVIL COLOMBIANA</t>
  </si>
  <si>
    <t xml:space="preserve">La entidad no cuenta con todas las condiciones  técnicas exigidas por el Archivo General de la Nación  para la conservación de documentos en depósitos; asi mismo las condiciones locativas y ambientales del espacio de almacenamiento.  Es por eso que se ve la necesidad de organizar la documentación de la Entidad de acuerdo a la normatividad vigente, garantizando la gestión documental y la conservación en el tiempo de los mismos utilizando los medios físicos y tecnológicos necesarios para tal fin. </t>
  </si>
  <si>
    <t xml:space="preserve">Organizar la documentación de la Entidad de acuerdo a la normatividad vigente, garantizando la gestión documental y la conservación en el tiempo de los mismos utilizando los medios físicos y tecnológicos necesarios para tal fin. </t>
  </si>
  <si>
    <t>1. Adecuar el espacio físico para la ubicación del archivo central de la Entidad.
2. Implementar el Sistema Integrado de conservación (SIC)
2. Digitalizar los expedientes documentales que se determinen con la valoración de los mismos.</t>
  </si>
  <si>
    <r>
      <t xml:space="preserve">1. Bodega de almacenamiento del archivo central construida.
2. </t>
    </r>
    <r>
      <rPr>
        <sz val="11"/>
        <rFont val="Calibri"/>
        <family val="2"/>
      </rPr>
      <t>Sistema Integrado de conservación -SIC implementado
3. Archivo totalmente depurado y expedientes digitalizados. OJO que esto se convierte en meta para el cuatrienio, es decir que al 2022 el rchivo se encuentre depurado y en las condiciones (físicas, ambientales, etc establecidas para su conservación)</t>
    </r>
  </si>
  <si>
    <r>
      <rPr>
        <b/>
        <sz val="11"/>
        <color indexed="8"/>
        <rFont val="Calibri"/>
        <family val="2"/>
      </rPr>
      <t xml:space="preserve">Obj. Específico 1: </t>
    </r>
    <r>
      <rPr>
        <sz val="10"/>
        <rFont val="Arial"/>
        <family val="2"/>
      </rPr>
      <t xml:space="preserve">
Realizar los estudios preliminares de obra
Desarrollar la construcción de la bodega
Realizar la dotación del archivo central
</t>
    </r>
    <r>
      <rPr>
        <b/>
        <sz val="11"/>
        <color indexed="8"/>
        <rFont val="Calibri"/>
        <family val="2"/>
      </rPr>
      <t xml:space="preserve">Obj. Específico 2: 
</t>
    </r>
    <r>
      <rPr>
        <sz val="10"/>
        <rFont val="Arial"/>
        <family val="2"/>
      </rPr>
      <t xml:space="preserve">Realizar las adecuaciones en el archivo de gestión de todas las dependencias de la entidad.
</t>
    </r>
    <r>
      <rPr>
        <b/>
        <sz val="11"/>
        <color indexed="8"/>
        <rFont val="Calibri"/>
        <family val="2"/>
      </rPr>
      <t xml:space="preserve">Obj. Específico 3: </t>
    </r>
    <r>
      <rPr>
        <sz val="10"/>
        <rFont val="Arial"/>
        <family val="2"/>
      </rPr>
      <t xml:space="preserve">
Obtener el módulo de digitalización y el licenciamiento necesario para la creación de expedientes.
Adquirir los equipos tecnológicos necesarios para la digitalización de  expedientes.
Realizar la digitalización de los expedientes valorados
</t>
    </r>
  </si>
  <si>
    <t>ESTRATEGIAS</t>
  </si>
  <si>
    <t>Elaborar instructivo para la recolección de los primeros insumos para el logro de los objetivos del proyecto.</t>
  </si>
  <si>
    <t xml:space="preserve">Diseñar y difundir piezas gráficas como apoyo a implementación del plan familiar de emergencia y  gestión ambiental  en coordinación con el grupo de prevención y acción integral </t>
  </si>
  <si>
    <t>Actividades cumplidas 
TRIM III</t>
  </si>
  <si>
    <t>Actividades Programadas
TRIM III</t>
  </si>
  <si>
    <t>Actividades Programadas
TRIM IV</t>
  </si>
  <si>
    <t>Lorena Cárdenas</t>
  </si>
  <si>
    <t>Programar visita de verificación detallada de inventarios a las Seccionales Quindío y  Risaralda</t>
  </si>
  <si>
    <t>Realizar verificación del cumplimiento de la directiva de acreditación L-USAR por parte del funcionario delegado para tal fin.</t>
  </si>
  <si>
    <t>Elaborar las fichas técnicas con su correspondiente estudios de mercado para ser presentadas a la Subdirección Administrativa para su adquisición.</t>
  </si>
  <si>
    <t>Consolidar informes remitidos por la Seccionales en un documento</t>
  </si>
  <si>
    <t>Acopiar información, antecedentes y marco normativo en acción social en emergencias.</t>
  </si>
  <si>
    <t>Elaborar el documento marco sobre  ayudas humanitarias alimentarias y no alimentaria</t>
  </si>
  <si>
    <t>Coordinar la ejecución de la campaña de acuerdo con las fechas programadas</t>
  </si>
  <si>
    <t>Consolidar información y los resultados alcanzados en el marco de la intervención del ecosistema protegido.</t>
  </si>
  <si>
    <t xml:space="preserve"> 1.  Formular el plan PETI alineado al plan estratégico institucional del cuatrienio 2019-2022.</t>
  </si>
  <si>
    <t xml:space="preserve">2. Optimizar los servicios  de TIC a través de la implementación de un servidor  directorio activo, para fortalecer la seguridad de la información </t>
  </si>
  <si>
    <t xml:space="preserve">3.  Ampliar la ejecución de  los módulos del  sistema ERP a nivel seccional. </t>
  </si>
  <si>
    <t xml:space="preserve">4.  Realizar mejoras en el portal web con el fin de mantener   la seguridad  de la información  de la página. </t>
  </si>
  <si>
    <t xml:space="preserve"> 2. Poner en operación la línea de atención 144 en 10 seccionales  y/o Oficinas de acuerdo con las políticas y protocolos de la Dirección General.</t>
  </si>
  <si>
    <t xml:space="preserve">3. Optimizar en  8 seccionales el uso de la red VHF,  para el cumplimiento misional, teniendo en cuenta los recursos asignados para el  cumplimiento.(mantenimientos) </t>
  </si>
  <si>
    <t>Elaborar la presentación del proyecto ante CITI</t>
  </si>
  <si>
    <t>Realizar un ejercicio de formulación de políticas públicas con participación ciudadana de los voluntarios basado en la Identificación y priorización de necesidades o problemas en la Gestión del Riesgo de Desastres</t>
  </si>
  <si>
    <t>Hacer un balance entre los resultados de la vigencia frente a las necesidades manifestas por los grupos de valor que se encuentran plasmados en la caracterización V2 e incluirlo en el informe de gestión.</t>
  </si>
  <si>
    <t>Hacer seguimiento cuatrimestral a la implementación al plan anticorrupción y de atención al ciudadano (PAAC)</t>
  </si>
  <si>
    <t>Realizar informe de la revision semestral de cantidad de  visitas y descargas a conjuntos de datos.</t>
  </si>
  <si>
    <t xml:space="preserve">Realizar el levantamiento de informacion de cantidad de certificaciones y constancias que podrian hacerse en linea con los grupos y oficinas de la Direccion General y comparacion con certificaciones y constancias existentes. </t>
  </si>
  <si>
    <t>Hacer seguimiento cuatrimestral a la implementación de los mecanismos para la transparencia y acceso a la información del PAAC</t>
  </si>
  <si>
    <t>Intervenir  5 fondos acumulados de la entidad con todos los procesos archivÍsticos aplicando TRD respectiva (Prevención, Voluntariado, Administrativa   Escap, Archivo Central)</t>
  </si>
  <si>
    <t xml:space="preserve">Realizar 20 visitas y/o asesorias sobre el proceso de gestion documental en los archivos de gestion de la DIGER y Seccionales.  </t>
  </si>
  <si>
    <t xml:space="preserve">Ejecutar la II actividad de la Campaña "“Yo Actúo con Integridad Edificando Una cultura de Autocontrol” </t>
  </si>
  <si>
    <t xml:space="preserve">Elaborar y difundir una directiva para el adecuado relacionamiento con medios, suministro de información pública y empleo de los medios y herramientas de la comunicación de la DCC. </t>
  </si>
  <si>
    <t>Programar visita de verificación detallada de inventarios a las Seccionales Sucre y Valle.</t>
  </si>
  <si>
    <t>Solicitar la actualización del inventario de acuerdo a la situación legal de cada uno de los bienes intervenidos.</t>
  </si>
  <si>
    <t>Depurar el 50% del inventario del parque automotor de la entidad  cuyo ciclo de vida superó los 15 años de servicio.</t>
  </si>
  <si>
    <t>Programa académico de capacitación actualizado
100%</t>
  </si>
  <si>
    <t>Diagnóstico desarrollado
100%</t>
  </si>
  <si>
    <t>No. de documentos elaborados/ 3 documentos planeados
100%</t>
  </si>
  <si>
    <t>Fase de preparación documentada
100%</t>
  </si>
  <si>
    <t>Proyecto actualizado
100%</t>
  </si>
  <si>
    <t>No. de bienes legalizados /No. de bienes pendientes por legalizar
100%</t>
  </si>
  <si>
    <t>CUMPLIMIENTO DE LA META</t>
  </si>
  <si>
    <t xml:space="preserve">No. de familias con plan familiar de emergencias / No. de familias focalizadas con base en los riesgos de alto impacto.
100%
</t>
  </si>
  <si>
    <t>Escenarios de riesgos monitoreados por la DCC/ escenarios de riesgos identificados. 
100%</t>
  </si>
  <si>
    <t>Formulación del estudio: la Entidad, marco legal, análisis externo, análisis interno, propuesta modelo de operación,.</t>
  </si>
  <si>
    <t>No. de proyectos con recursos asignados
100%</t>
  </si>
  <si>
    <t>No. Voluntarios capacitados en el 2019 /No. de voluntarios propuestos
100%</t>
  </si>
  <si>
    <t>No. de certificaciones obtenidas y/o mantenidas/2
100%</t>
  </si>
  <si>
    <t>Actividades ejecutadas para obtener el registro y licencia de la Escuela de Barrancabermeja / Actividades programadas
100%</t>
  </si>
  <si>
    <t>PEI del programa APH diseñado
100%</t>
  </si>
  <si>
    <t>No. de programas académicos actualizados / No. programas académicos a actualizar
100%</t>
  </si>
  <si>
    <t>No. de Estructuras Funcionales de Ocupación (EFO) y Normas de Competencias Laboral (NCL) presentados/ No. de Estructuras Funcionales de Ocupación (EFO) y Normas de Competencias Laboral (NCL) elaboradas y estructuradas
100%</t>
  </si>
  <si>
    <t>Estudio formulado
100%</t>
  </si>
  <si>
    <t>No. de servicios analizados y documentados dentro de la estrategia de respuesta /2
100%</t>
  </si>
  <si>
    <t>No. de grupos USAR Livianos organizados 
100%</t>
  </si>
  <si>
    <t>No. de fichas elaboradas / No. de fichas requeridas
100%</t>
  </si>
  <si>
    <t>No. actividades ejecutadas / No. actividades programadas
100%</t>
  </si>
  <si>
    <t>Un servicio estructurado e implementado dentro de la asistencia humanitaria de emergencia
100%</t>
  </si>
  <si>
    <t>Fase de preparación del protocolo documentada
100%</t>
  </si>
  <si>
    <t>Fase de preparación proyectos medio de vida documentada
100%</t>
  </si>
  <si>
    <t>Campaña desarrollada
100%</t>
  </si>
  <si>
    <t>No. de actividades para la protección de ecosistemas / No. de actividades programadas en la directiva de gestión ambiental
97%</t>
  </si>
  <si>
    <t>PESV actualizado  y Política de seguridad vial formulada
100%</t>
  </si>
  <si>
    <t>No. de Seccionales con el inventario total ajustado / 4
100%</t>
  </si>
  <si>
    <t>Sumatoria del promedio de  cumplimiento de los objetivos / No. de objetivos del PECO
96,6%</t>
  </si>
  <si>
    <t>No. de tareas ejecutadas / No. de tareas propuestas
88%</t>
  </si>
  <si>
    <t xml:space="preserve">No. de documentos formulados / 2
100% 
</t>
  </si>
  <si>
    <t>Cantidad de ingresos recibidos / Valor total de los ingresos apropiados
100%</t>
  </si>
  <si>
    <t>No. de tareas ejecutadas  / No. total de tareas propuestas 
100%</t>
  </si>
  <si>
    <t>No. de colegios con el programa de civilitos implementado / No. de colegios planeados
100%</t>
  </si>
</sst>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44" formatCode="_(&quot;$&quot;\ * #,##0.00_);_(&quot;$&quot;\ * \(#,##0.00\);_(&quot;$&quot;\ * &quot;-&quot;??_);_(@_)"/>
    <numFmt numFmtId="43" formatCode="_(* #,##0.00_);_(* \(#,##0.00\);_(* &quot;-&quot;??_);_(@_)"/>
    <numFmt numFmtId="164" formatCode="_ &quot;$&quot;\ * #,##0_ ;_ &quot;$&quot;\ * \-#,##0_ ;_ &quot;$&quot;\ * &quot;-&quot;_ ;_ @_ "/>
    <numFmt numFmtId="165" formatCode="_ * #,##0_ ;_ * \-#,##0_ ;_ * &quot;-&quot;_ ;_ @_ "/>
    <numFmt numFmtId="166" formatCode="_ &quot;$&quot;\ * #,##0.00_ ;_ &quot;$&quot;\ * \-#,##0.00_ ;_ &quot;$&quot;\ * &quot;-&quot;??_ ;_ @_ "/>
    <numFmt numFmtId="167" formatCode="_ * #,##0.00_ ;_ * \-#,##0.00_ ;_ * &quot;-&quot;??_ ;_ @_ "/>
    <numFmt numFmtId="168" formatCode="0.0%"/>
    <numFmt numFmtId="169" formatCode="_ &quot;$&quot;\ * #,##0_ ;_ &quot;$&quot;\ * \-#,##0_ ;_ &quot;$&quot;\ * &quot;-&quot;??_ ;_ @_ "/>
    <numFmt numFmtId="170" formatCode="_ [$€-2]\ * #,##0.00_ ;_ [$€-2]\ * \-#,##0.00_ ;_ [$€-2]\ * &quot;-&quot;??_ "/>
    <numFmt numFmtId="171" formatCode="dd/mm/yyyy;@"/>
    <numFmt numFmtId="172" formatCode="_ * #,##0_ ;_ * \-#,##0_ ;_ * &quot;-&quot;??_ ;_ @_ "/>
    <numFmt numFmtId="173" formatCode="#,###\ &quot;COP&quot;"/>
    <numFmt numFmtId="174" formatCode="[$-1240A]&quot;$&quot;\ #,##0.00;\(&quot;$&quot;\ #,##0.00\)"/>
    <numFmt numFmtId="175" formatCode="_(&quot;$&quot;\ * #,##0_);_(&quot;$&quot;\ * \(#,##0\);_(&quot;$&quot;\ * &quot;-&quot;??_);_(@_)"/>
    <numFmt numFmtId="176" formatCode="_(* #,##0_);_(* \(#,##0\);_(* &quot;-&quot;??_);_(@_)"/>
    <numFmt numFmtId="177" formatCode="0_);\(0\)"/>
    <numFmt numFmtId="178" formatCode="_(&quot;$&quot;\ * #,##0.0_);_(&quot;$&quot;\ * \(#,##0.0\);_(&quot;$&quot;\ * &quot;-&quot;??_);_(@_)"/>
  </numFmts>
  <fonts count="64" x14ac:knownFonts="1">
    <font>
      <sz val="10"/>
      <name val="Arial"/>
    </font>
    <font>
      <sz val="11"/>
      <name val="Calibri"/>
      <family val="2"/>
    </font>
    <font>
      <sz val="10"/>
      <name val="Arial"/>
      <family val="2"/>
    </font>
    <font>
      <sz val="10"/>
      <name val="Arial"/>
      <family val="2"/>
    </font>
    <font>
      <b/>
      <sz val="10"/>
      <name val="Arial"/>
      <family val="2"/>
    </font>
    <font>
      <b/>
      <sz val="9"/>
      <name val="Arial"/>
      <family val="2"/>
    </font>
    <font>
      <b/>
      <sz val="8"/>
      <color indexed="8"/>
      <name val="Arial"/>
      <family val="2"/>
    </font>
    <font>
      <b/>
      <sz val="11"/>
      <color indexed="8"/>
      <name val="Arial"/>
      <family val="2"/>
    </font>
    <font>
      <sz val="8"/>
      <color indexed="8"/>
      <name val="Arial Narrow"/>
      <family val="2"/>
    </font>
    <font>
      <b/>
      <sz val="14"/>
      <color indexed="8"/>
      <name val="Arial"/>
      <family val="2"/>
    </font>
    <font>
      <sz val="10"/>
      <name val="Arial"/>
      <family val="2"/>
    </font>
    <font>
      <sz val="11"/>
      <color indexed="8"/>
      <name val="Calibri"/>
      <family val="2"/>
    </font>
    <font>
      <sz val="8"/>
      <color indexed="81"/>
      <name val="Tahoma"/>
      <family val="2"/>
    </font>
    <font>
      <b/>
      <sz val="8"/>
      <color indexed="81"/>
      <name val="Tahoma"/>
      <family val="2"/>
    </font>
    <font>
      <b/>
      <sz val="10"/>
      <color indexed="8"/>
      <name val="Arial"/>
      <family val="2"/>
    </font>
    <font>
      <b/>
      <sz val="12"/>
      <color indexed="8"/>
      <name val="Arial"/>
      <family val="2"/>
    </font>
    <font>
      <sz val="10"/>
      <name val="Arial"/>
      <family val="2"/>
    </font>
    <font>
      <b/>
      <sz val="9"/>
      <color indexed="81"/>
      <name val="Tahoma"/>
      <family val="2"/>
    </font>
    <font>
      <sz val="9"/>
      <color indexed="81"/>
      <name val="Tahoma"/>
      <family val="2"/>
    </font>
    <font>
      <sz val="10"/>
      <name val="Arial"/>
      <family val="2"/>
    </font>
    <font>
      <sz val="10"/>
      <color indexed="8"/>
      <name val="Arial Narrow"/>
      <family val="2"/>
    </font>
    <font>
      <sz val="12"/>
      <name val="Arial"/>
      <family val="2"/>
    </font>
    <font>
      <sz val="10"/>
      <name val="Times New Roman"/>
      <family val="1"/>
    </font>
    <font>
      <sz val="11"/>
      <name val="Calibri"/>
      <family val="2"/>
    </font>
    <font>
      <b/>
      <sz val="11"/>
      <name val="Calibri"/>
      <family val="2"/>
    </font>
    <font>
      <sz val="11"/>
      <color indexed="17"/>
      <name val="Calibri"/>
      <family val="2"/>
    </font>
    <font>
      <sz val="11"/>
      <name val="Calibri"/>
      <family val="2"/>
    </font>
    <font>
      <sz val="10"/>
      <name val="Arial"/>
      <family val="2"/>
    </font>
    <font>
      <sz val="8"/>
      <name val="Arial"/>
      <family val="2"/>
    </font>
    <font>
      <b/>
      <sz val="12"/>
      <name val="Arial"/>
      <family val="2"/>
    </font>
    <font>
      <b/>
      <sz val="11"/>
      <name val="Arial"/>
      <family val="2"/>
    </font>
    <font>
      <sz val="10"/>
      <name val="Arial Narrow"/>
      <family val="2"/>
    </font>
    <font>
      <b/>
      <sz val="11"/>
      <color indexed="8"/>
      <name val="Calibri"/>
      <family val="2"/>
    </font>
    <font>
      <b/>
      <sz val="11"/>
      <name val="Arial Narrow"/>
      <family val="2"/>
    </font>
    <font>
      <b/>
      <sz val="14"/>
      <color indexed="81"/>
      <name val="Tahoma"/>
      <family val="2"/>
    </font>
    <font>
      <sz val="14"/>
      <color indexed="81"/>
      <name val="Tahoma"/>
      <family val="2"/>
    </font>
    <font>
      <sz val="11"/>
      <color theme="1"/>
      <name val="Calibri"/>
      <family val="2"/>
      <scheme val="minor"/>
    </font>
    <font>
      <sz val="10"/>
      <color theme="1"/>
      <name val="Verdana"/>
      <family val="2"/>
    </font>
    <font>
      <sz val="10"/>
      <color theme="1"/>
      <name val="Arial"/>
      <family val="2"/>
    </font>
    <font>
      <b/>
      <sz val="10"/>
      <color theme="1"/>
      <name val="Verdana"/>
      <family val="2"/>
    </font>
    <font>
      <sz val="11"/>
      <color rgb="FFFF0000"/>
      <name val="Calibri"/>
      <family val="2"/>
      <scheme val="minor"/>
    </font>
    <font>
      <b/>
      <sz val="11"/>
      <color theme="1"/>
      <name val="Calibri"/>
      <family val="2"/>
      <scheme val="minor"/>
    </font>
    <font>
      <sz val="10"/>
      <color rgb="FFFF0000"/>
      <name val="Arial"/>
      <family val="2"/>
    </font>
    <font>
      <b/>
      <sz val="10"/>
      <color rgb="FF000000"/>
      <name val="Arial"/>
      <family val="2"/>
    </font>
    <font>
      <b/>
      <sz val="9"/>
      <color rgb="FF000000"/>
      <name val="Times New Roman"/>
      <family val="1"/>
    </font>
    <font>
      <sz val="8"/>
      <color rgb="FF000000"/>
      <name val="Times New Roman"/>
      <family val="1"/>
    </font>
    <font>
      <b/>
      <sz val="8"/>
      <color rgb="FF000000"/>
      <name val="Times New Roman"/>
      <family val="1"/>
    </font>
    <font>
      <b/>
      <sz val="12"/>
      <color theme="1"/>
      <name val="Arial Narrow"/>
      <family val="2"/>
    </font>
    <font>
      <sz val="12"/>
      <color theme="1"/>
      <name val="Calibri"/>
      <family val="2"/>
      <scheme val="minor"/>
    </font>
    <font>
      <b/>
      <sz val="11"/>
      <color theme="1"/>
      <name val="Arial Narrow"/>
      <family val="2"/>
    </font>
    <font>
      <b/>
      <sz val="11"/>
      <name val="Calibri"/>
      <family val="2"/>
      <scheme val="minor"/>
    </font>
    <font>
      <sz val="11"/>
      <color theme="1"/>
      <name val="Arial Narrow"/>
      <family val="2"/>
    </font>
    <font>
      <b/>
      <sz val="16"/>
      <color theme="1"/>
      <name val="Arial Narrow"/>
      <family val="2"/>
    </font>
    <font>
      <b/>
      <sz val="16"/>
      <color theme="0"/>
      <name val="Arial Narrow"/>
      <family val="2"/>
    </font>
    <font>
      <sz val="11"/>
      <name val="Calibri"/>
      <family val="2"/>
      <scheme val="minor"/>
    </font>
    <font>
      <sz val="11"/>
      <color rgb="FF000000"/>
      <name val="Calibri"/>
      <family val="2"/>
      <scheme val="minor"/>
    </font>
    <font>
      <sz val="10"/>
      <name val="Calibri"/>
      <family val="2"/>
      <scheme val="minor"/>
    </font>
    <font>
      <b/>
      <sz val="11"/>
      <color rgb="FFFF0000"/>
      <name val="Calibri"/>
      <family val="2"/>
      <scheme val="minor"/>
    </font>
    <font>
      <sz val="11"/>
      <color theme="1"/>
      <name val="Calibri"/>
      <family val="2"/>
    </font>
    <font>
      <b/>
      <sz val="12"/>
      <color theme="1"/>
      <name val="Calibri"/>
      <family val="2"/>
      <scheme val="minor"/>
    </font>
    <font>
      <b/>
      <sz val="12"/>
      <name val="Calibri"/>
      <family val="2"/>
      <scheme val="minor"/>
    </font>
    <font>
      <sz val="36"/>
      <color theme="0"/>
      <name val="Arial Narrow"/>
      <family val="2"/>
    </font>
    <font>
      <sz val="16"/>
      <color theme="1"/>
      <name val="Calibri"/>
      <family val="2"/>
      <scheme val="minor"/>
    </font>
    <font>
      <b/>
      <sz val="11"/>
      <color rgb="FFFFFFFF"/>
      <name val="Arial"/>
      <family val="2"/>
    </font>
  </fonts>
  <fills count="24">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indexed="42"/>
        <bgColor indexed="64"/>
      </patternFill>
    </fill>
    <fill>
      <patternFill patternType="solid">
        <fgColor indexed="49"/>
        <bgColor indexed="64"/>
      </patternFill>
    </fill>
    <fill>
      <patternFill patternType="solid">
        <fgColor rgb="FFDBE5F1"/>
        <bgColor indexed="64"/>
      </patternFill>
    </fill>
    <fill>
      <patternFill patternType="solid">
        <fgColor rgb="FF808080"/>
        <bgColor indexed="64"/>
      </patternFill>
    </fill>
    <fill>
      <patternFill patternType="solid">
        <fgColor theme="0"/>
        <bgColor indexed="64"/>
      </patternFill>
    </fill>
    <fill>
      <patternFill patternType="solid">
        <fgColor theme="8" tint="0.39997558519241921"/>
        <bgColor indexed="64"/>
      </patternFill>
    </fill>
    <fill>
      <patternFill patternType="solid">
        <fgColor theme="6" tint="0.59999389629810485"/>
        <bgColor indexed="64"/>
      </patternFill>
    </fill>
    <fill>
      <patternFill patternType="solid">
        <fgColor rgb="FF92D050"/>
        <bgColor indexed="64"/>
      </patternFill>
    </fill>
    <fill>
      <patternFill patternType="solid">
        <fgColor rgb="FFD8E4BC"/>
        <bgColor indexed="64"/>
      </patternFill>
    </fill>
    <fill>
      <patternFill patternType="solid">
        <fgColor rgb="FFFFFFFF"/>
        <bgColor indexed="64"/>
      </patternFill>
    </fill>
    <fill>
      <patternFill patternType="solid">
        <fgColor rgb="FFB6DDE8"/>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theme="4" tint="-0.249977111117893"/>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rgb="FFFFFF00"/>
        <bgColor indexed="64"/>
      </patternFill>
    </fill>
    <fill>
      <patternFill patternType="solid">
        <fgColor rgb="FF215967"/>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rgb="FFD3D3D3"/>
      </left>
      <right style="thin">
        <color rgb="FFD3D3D3"/>
      </right>
      <top style="thin">
        <color rgb="FFD3D3D3"/>
      </top>
      <bottom style="thin">
        <color rgb="FFD3D3D3"/>
      </bottom>
      <diagonal/>
    </border>
    <border>
      <left style="thin">
        <color rgb="FFD3D3D3"/>
      </left>
      <right style="thin">
        <color rgb="FFD3D3D3"/>
      </right>
      <top style="thin">
        <color rgb="FFD3D3D3"/>
      </top>
      <bottom/>
      <diagonal/>
    </border>
  </borders>
  <cellStyleXfs count="43">
    <xf numFmtId="0" fontId="0" fillId="0" borderId="0"/>
    <xf numFmtId="49" fontId="37" fillId="0" borderId="0" applyFill="0" applyBorder="0" applyProtection="0">
      <alignment horizontal="left" vertical="center"/>
    </xf>
    <xf numFmtId="173" fontId="38" fillId="0" borderId="0" applyFont="0" applyFill="0" applyBorder="0" applyAlignment="0" applyProtection="0"/>
    <xf numFmtId="170" fontId="3" fillId="0" borderId="0" applyFont="0" applyFill="0" applyBorder="0" applyAlignment="0" applyProtection="0"/>
    <xf numFmtId="0" fontId="39" fillId="6" borderId="0" applyNumberFormat="0" applyBorder="0" applyProtection="0">
      <alignment horizontal="center" vertical="center"/>
    </xf>
    <xf numFmtId="0" fontId="39" fillId="7" borderId="1" applyNumberFormat="0" applyProtection="0">
      <alignment horizontal="left" vertical="center" wrapText="1"/>
    </xf>
    <xf numFmtId="167" fontId="2" fillId="0" borderId="0" applyFont="0" applyFill="0" applyBorder="0" applyAlignment="0" applyProtection="0"/>
    <xf numFmtId="165" fontId="2" fillId="0" borderId="0" applyFont="0" applyFill="0" applyBorder="0" applyAlignment="0" applyProtection="0"/>
    <xf numFmtId="165" fontId="3" fillId="0" borderId="0" applyFont="0" applyFill="0" applyBorder="0" applyAlignment="0" applyProtection="0"/>
    <xf numFmtId="43" fontId="36" fillId="0" borderId="0" applyFont="0" applyFill="0" applyBorder="0" applyAlignment="0" applyProtection="0"/>
    <xf numFmtId="167" fontId="3" fillId="0" borderId="0" applyFont="0" applyFill="0" applyBorder="0" applyAlignment="0" applyProtection="0"/>
    <xf numFmtId="43" fontId="36" fillId="0" borderId="0" applyFont="0" applyFill="0" applyBorder="0" applyAlignment="0" applyProtection="0"/>
    <xf numFmtId="166" fontId="2" fillId="0" borderId="0" applyFont="0" applyFill="0" applyBorder="0" applyAlignment="0" applyProtection="0"/>
    <xf numFmtId="164" fontId="2" fillId="0" borderId="0" applyFont="0" applyFill="0" applyBorder="0" applyAlignment="0" applyProtection="0"/>
    <xf numFmtId="164" fontId="27" fillId="0" borderId="0" applyFont="0" applyFill="0" applyBorder="0" applyAlignment="0" applyProtection="0"/>
    <xf numFmtId="164" fontId="3" fillId="0" borderId="0" applyFont="0" applyFill="0" applyBorder="0" applyAlignment="0" applyProtection="0"/>
    <xf numFmtId="166" fontId="3" fillId="0" borderId="0" applyFont="0" applyFill="0" applyBorder="0" applyAlignment="0" applyProtection="0"/>
    <xf numFmtId="166" fontId="16" fillId="0" borderId="0" applyFont="0" applyFill="0" applyBorder="0" applyAlignment="0" applyProtection="0"/>
    <xf numFmtId="166" fontId="3" fillId="0" borderId="0" applyFont="0" applyFill="0" applyBorder="0" applyAlignment="0" applyProtection="0"/>
    <xf numFmtId="166" fontId="19" fillId="0" borderId="0" applyFont="0" applyFill="0" applyBorder="0" applyAlignment="0" applyProtection="0"/>
    <xf numFmtId="166" fontId="3" fillId="0" borderId="0" applyFont="0" applyFill="0" applyBorder="0" applyAlignment="0" applyProtection="0"/>
    <xf numFmtId="44" fontId="36" fillId="0" borderId="0" applyFont="0" applyFill="0" applyBorder="0" applyAlignment="0" applyProtection="0"/>
    <xf numFmtId="166" fontId="3" fillId="0" borderId="0" applyFont="0" applyFill="0" applyBorder="0" applyAlignment="0" applyProtection="0"/>
    <xf numFmtId="0" fontId="10" fillId="0" borderId="0"/>
    <xf numFmtId="0" fontId="3" fillId="0" borderId="0"/>
    <xf numFmtId="0" fontId="36" fillId="0" borderId="0"/>
    <xf numFmtId="0" fontId="3" fillId="0" borderId="0"/>
    <xf numFmtId="0" fontId="36" fillId="0" borderId="0"/>
    <xf numFmtId="0" fontId="3" fillId="0" borderId="0"/>
    <xf numFmtId="0" fontId="27" fillId="0" borderId="0"/>
    <xf numFmtId="9" fontId="2" fillId="0" borderId="0" applyFont="0" applyFill="0" applyBorder="0" applyAlignment="0" applyProtection="0"/>
    <xf numFmtId="9" fontId="3" fillId="0" borderId="0" applyFont="0" applyFill="0" applyBorder="0" applyAlignment="0" applyProtection="0"/>
    <xf numFmtId="9" fontId="11" fillId="0" borderId="0" applyFont="0" applyFill="0" applyBorder="0" applyAlignment="0" applyProtection="0"/>
    <xf numFmtId="9" fontId="16" fillId="0" borderId="0" applyFont="0" applyFill="0" applyBorder="0" applyAlignment="0" applyProtection="0"/>
    <xf numFmtId="9" fontId="3" fillId="0" borderId="0" applyFont="0" applyFill="0" applyBorder="0" applyAlignment="0" applyProtection="0"/>
    <xf numFmtId="9" fontId="36" fillId="0" borderId="0" applyFont="0" applyFill="0" applyBorder="0" applyAlignment="0" applyProtection="0"/>
    <xf numFmtId="9" fontId="19" fillId="0" borderId="0" applyFont="0" applyFill="0" applyBorder="0" applyAlignment="0" applyProtection="0"/>
    <xf numFmtId="9" fontId="3" fillId="0" borderId="0" applyFont="0" applyFill="0" applyBorder="0" applyAlignment="0" applyProtection="0"/>
    <xf numFmtId="9" fontId="27" fillId="0" borderId="0" applyFont="0" applyFill="0" applyBorder="0" applyAlignment="0" applyProtection="0"/>
    <xf numFmtId="9" fontId="3" fillId="0" borderId="0" applyFont="0" applyFill="0" applyBorder="0" applyAlignment="0" applyProtection="0"/>
    <xf numFmtId="9" fontId="11" fillId="0" borderId="0" applyFont="0" applyFill="0" applyBorder="0" applyAlignment="0" applyProtection="0"/>
    <xf numFmtId="9" fontId="10" fillId="0" borderId="0" applyFont="0" applyFill="0" applyBorder="0" applyAlignment="0" applyProtection="0"/>
    <xf numFmtId="9" fontId="3" fillId="0" borderId="0" applyFont="0" applyFill="0" applyBorder="0" applyAlignment="0" applyProtection="0"/>
  </cellStyleXfs>
  <cellXfs count="807">
    <xf numFmtId="0" fontId="0" fillId="0" borderId="0" xfId="0"/>
    <xf numFmtId="3" fontId="3" fillId="0" borderId="0" xfId="28" applyNumberFormat="1" applyFont="1" applyAlignment="1">
      <alignment vertical="center" wrapText="1"/>
    </xf>
    <xf numFmtId="3" fontId="6" fillId="2" borderId="2" xfId="28" applyNumberFormat="1" applyFont="1" applyFill="1" applyBorder="1" applyAlignment="1">
      <alignment horizontal="center" vertical="center" wrapText="1"/>
    </xf>
    <xf numFmtId="3" fontId="6" fillId="2" borderId="3" xfId="28" applyNumberFormat="1" applyFont="1" applyFill="1" applyBorder="1" applyAlignment="1">
      <alignment horizontal="center" vertical="center" wrapText="1"/>
    </xf>
    <xf numFmtId="3" fontId="8" fillId="2" borderId="4" xfId="28" applyNumberFormat="1" applyFont="1" applyFill="1" applyBorder="1" applyAlignment="1">
      <alignment horizontal="center" vertical="center" wrapText="1"/>
    </xf>
    <xf numFmtId="3" fontId="6" fillId="2" borderId="5" xfId="28" applyNumberFormat="1" applyFont="1" applyFill="1" applyBorder="1" applyAlignment="1">
      <alignment horizontal="center" vertical="center" wrapText="1"/>
    </xf>
    <xf numFmtId="3" fontId="6" fillId="2" borderId="6" xfId="28" applyNumberFormat="1" applyFont="1" applyFill="1" applyBorder="1" applyAlignment="1">
      <alignment horizontal="center" vertical="center" wrapText="1"/>
    </xf>
    <xf numFmtId="3" fontId="3" fillId="0" borderId="0" xfId="28" applyNumberFormat="1" applyAlignment="1">
      <alignment vertical="center"/>
    </xf>
    <xf numFmtId="0" fontId="3" fillId="0" borderId="0" xfId="0" applyFont="1" applyAlignment="1">
      <alignment horizontal="center" vertical="center"/>
    </xf>
    <xf numFmtId="0" fontId="3" fillId="0" borderId="1" xfId="0" applyFont="1" applyBorder="1" applyAlignment="1">
      <alignment horizontal="justify" vertical="center" wrapText="1"/>
    </xf>
    <xf numFmtId="0" fontId="3" fillId="8" borderId="1" xfId="0" applyFont="1" applyFill="1" applyBorder="1" applyAlignment="1">
      <alignment horizontal="justify" vertical="center" wrapText="1"/>
    </xf>
    <xf numFmtId="0" fontId="3" fillId="0" borderId="1" xfId="0" applyFont="1" applyBorder="1" applyAlignment="1">
      <alignment horizontal="center" vertical="center" wrapText="1"/>
    </xf>
    <xf numFmtId="0" fontId="3" fillId="0" borderId="1" xfId="24" applyFont="1" applyBorder="1" applyAlignment="1" applyProtection="1">
      <alignment horizontal="justify" vertical="center" wrapText="1"/>
      <protection locked="0"/>
    </xf>
    <xf numFmtId="0" fontId="3" fillId="0" borderId="1" xfId="24" applyFont="1" applyBorder="1" applyAlignment="1" applyProtection="1">
      <alignment horizontal="center" vertical="center" wrapText="1"/>
      <protection locked="0"/>
    </xf>
    <xf numFmtId="0" fontId="0" fillId="0" borderId="1" xfId="0" applyBorder="1" applyAlignment="1">
      <alignment horizontal="center" vertical="center" wrapText="1"/>
    </xf>
    <xf numFmtId="0" fontId="3" fillId="8" borderId="1" xfId="0" applyFont="1" applyFill="1" applyBorder="1" applyAlignment="1">
      <alignment horizontal="center" vertical="center" wrapText="1"/>
    </xf>
    <xf numFmtId="0" fontId="0" fillId="0" borderId="1" xfId="0" applyBorder="1" applyAlignment="1">
      <alignment horizontal="justify" vertical="center" wrapText="1"/>
    </xf>
    <xf numFmtId="0" fontId="3" fillId="0" borderId="1" xfId="0" applyFont="1" applyFill="1" applyBorder="1" applyAlignment="1">
      <alignment horizontal="justify" vertical="center" wrapText="1"/>
    </xf>
    <xf numFmtId="0" fontId="3" fillId="0" borderId="7" xfId="0" applyFont="1" applyBorder="1" applyAlignment="1">
      <alignment horizontal="justify" vertical="center" wrapText="1"/>
    </xf>
    <xf numFmtId="0" fontId="0" fillId="0" borderId="1" xfId="0" applyBorder="1" applyAlignment="1">
      <alignment vertical="center" wrapText="1"/>
    </xf>
    <xf numFmtId="3" fontId="4" fillId="3" borderId="8" xfId="28" applyNumberFormat="1" applyFont="1" applyFill="1" applyBorder="1" applyAlignment="1">
      <alignment horizontal="center" vertical="center" wrapText="1"/>
    </xf>
    <xf numFmtId="3" fontId="4" fillId="3" borderId="1" xfId="28" applyNumberFormat="1" applyFont="1" applyFill="1" applyBorder="1" applyAlignment="1">
      <alignment horizontal="center" vertical="center" wrapText="1"/>
    </xf>
    <xf numFmtId="0" fontId="4" fillId="4" borderId="1" xfId="28" applyFont="1" applyFill="1" applyBorder="1" applyAlignment="1">
      <alignment horizontal="center" vertical="center" wrapText="1"/>
    </xf>
    <xf numFmtId="0" fontId="4" fillId="9" borderId="1" xfId="28" applyFont="1" applyFill="1" applyBorder="1" applyAlignment="1">
      <alignment horizontal="center" vertical="center" wrapText="1"/>
    </xf>
    <xf numFmtId="9" fontId="4" fillId="9" borderId="1" xfId="42" applyFont="1" applyFill="1" applyBorder="1" applyAlignment="1">
      <alignment horizontal="center" vertical="center" wrapText="1"/>
    </xf>
    <xf numFmtId="3" fontId="4" fillId="3" borderId="8" xfId="28" quotePrefix="1" applyNumberFormat="1" applyFont="1" applyFill="1" applyBorder="1" applyAlignment="1">
      <alignment horizontal="center" vertical="center" wrapText="1"/>
    </xf>
    <xf numFmtId="0" fontId="4" fillId="4" borderId="8" xfId="28" quotePrefix="1" applyFont="1" applyFill="1" applyBorder="1" applyAlignment="1">
      <alignment horizontal="center" vertical="center" wrapText="1"/>
    </xf>
    <xf numFmtId="0" fontId="4" fillId="9" borderId="8" xfId="28" applyFont="1" applyFill="1" applyBorder="1" applyAlignment="1">
      <alignment horizontal="center" vertical="center" wrapText="1"/>
    </xf>
    <xf numFmtId="0" fontId="4" fillId="10" borderId="9" xfId="0" applyFont="1" applyFill="1" applyBorder="1" applyAlignment="1">
      <alignment horizontal="center" vertical="center" wrapText="1"/>
    </xf>
    <xf numFmtId="0" fontId="4" fillId="10" borderId="8" xfId="0" applyFont="1" applyFill="1" applyBorder="1" applyAlignment="1">
      <alignment horizontal="center" vertical="center" wrapText="1"/>
    </xf>
    <xf numFmtId="0" fontId="4" fillId="10" borderId="8" xfId="0" quotePrefix="1" applyFont="1" applyFill="1" applyBorder="1" applyAlignment="1">
      <alignment horizontal="center" vertical="center" wrapText="1"/>
    </xf>
    <xf numFmtId="0" fontId="4" fillId="11" borderId="9" xfId="0" applyFont="1" applyFill="1" applyBorder="1" applyAlignment="1">
      <alignment horizontal="center" vertical="center" wrapText="1"/>
    </xf>
    <xf numFmtId="0" fontId="4" fillId="11" borderId="9" xfId="0" quotePrefix="1" applyFont="1" applyFill="1" applyBorder="1" applyAlignment="1">
      <alignment horizontal="center" vertical="center" wrapText="1"/>
    </xf>
    <xf numFmtId="0" fontId="4" fillId="11" borderId="10" xfId="0" applyFont="1" applyFill="1" applyBorder="1" applyAlignment="1">
      <alignment horizontal="center" vertical="center" wrapText="1"/>
    </xf>
    <xf numFmtId="0" fontId="3" fillId="0" borderId="0" xfId="0" applyFont="1" applyAlignment="1">
      <alignment horizontal="justify" vertical="center" wrapText="1"/>
    </xf>
    <xf numFmtId="0" fontId="3" fillId="0" borderId="0" xfId="0" applyFont="1" applyAlignment="1">
      <alignment horizontal="center" vertical="center" wrapText="1"/>
    </xf>
    <xf numFmtId="0" fontId="3" fillId="0" borderId="0" xfId="0" applyFont="1" applyAlignment="1">
      <alignment horizontal="justify" vertical="center"/>
    </xf>
    <xf numFmtId="0" fontId="3" fillId="0" borderId="11" xfId="0" applyFont="1" applyBorder="1" applyAlignment="1">
      <alignment horizontal="center" vertical="center" wrapText="1"/>
    </xf>
    <xf numFmtId="0" fontId="3" fillId="0" borderId="11" xfId="0" applyFont="1" applyBorder="1" applyAlignment="1">
      <alignment horizontal="justify" vertical="center" wrapText="1"/>
    </xf>
    <xf numFmtId="14" fontId="3" fillId="0" borderId="11" xfId="0" applyNumberFormat="1" applyFont="1" applyBorder="1" applyAlignment="1">
      <alignment horizontal="center" vertical="center" wrapText="1"/>
    </xf>
    <xf numFmtId="0" fontId="3" fillId="0" borderId="1" xfId="0"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0" fontId="3" fillId="0" borderId="1" xfId="24" applyFont="1" applyFill="1" applyBorder="1" applyAlignment="1" applyProtection="1">
      <alignment horizontal="justify" vertical="center" wrapText="1"/>
      <protection locked="0"/>
    </xf>
    <xf numFmtId="0" fontId="3" fillId="0" borderId="1" xfId="24" applyFont="1" applyFill="1" applyBorder="1" applyAlignment="1" applyProtection="1">
      <alignment horizontal="center" vertical="center" wrapText="1"/>
      <protection locked="0"/>
    </xf>
    <xf numFmtId="14" fontId="3" fillId="0" borderId="1" xfId="0" applyNumberFormat="1" applyFont="1" applyBorder="1" applyAlignment="1">
      <alignment horizontal="center" vertical="center" wrapText="1"/>
    </xf>
    <xf numFmtId="0" fontId="3" fillId="0" borderId="0" xfId="24" applyFont="1" applyFill="1" applyBorder="1" applyAlignment="1" applyProtection="1">
      <alignment horizontal="center" vertical="center" wrapText="1"/>
      <protection locked="0"/>
    </xf>
    <xf numFmtId="0" fontId="3" fillId="0" borderId="0" xfId="0" applyFont="1" applyFill="1" applyBorder="1" applyAlignment="1">
      <alignment horizontal="center" vertical="center" wrapText="1"/>
    </xf>
    <xf numFmtId="171" fontId="3" fillId="0" borderId="0" xfId="24" applyNumberFormat="1" applyFont="1" applyFill="1" applyBorder="1" applyAlignment="1" applyProtection="1">
      <alignment horizontal="center" vertical="center" wrapText="1"/>
      <protection locked="0"/>
    </xf>
    <xf numFmtId="0" fontId="3" fillId="0" borderId="0" xfId="28" applyFont="1" applyFill="1" applyBorder="1" applyAlignment="1">
      <alignment horizontal="justify" vertical="center" wrapText="1"/>
    </xf>
    <xf numFmtId="14" fontId="3" fillId="0" borderId="0" xfId="24" applyNumberFormat="1" applyFont="1" applyFill="1" applyBorder="1" applyAlignment="1" applyProtection="1">
      <alignment horizontal="center" vertical="center" wrapText="1"/>
      <protection locked="0"/>
    </xf>
    <xf numFmtId="14" fontId="3" fillId="0" borderId="1" xfId="24" applyNumberFormat="1" applyFont="1" applyBorder="1" applyAlignment="1" applyProtection="1">
      <alignment horizontal="center" vertical="center" wrapText="1"/>
      <protection locked="0"/>
    </xf>
    <xf numFmtId="0" fontId="4" fillId="11" borderId="10" xfId="0" quotePrefix="1" applyFont="1" applyFill="1" applyBorder="1" applyAlignment="1">
      <alignment horizontal="center" vertical="center" wrapText="1"/>
    </xf>
    <xf numFmtId="0" fontId="3" fillId="0" borderId="0" xfId="0" applyFont="1" applyBorder="1" applyAlignment="1">
      <alignment vertical="center" wrapText="1"/>
    </xf>
    <xf numFmtId="0" fontId="3" fillId="0" borderId="0" xfId="0" applyFont="1" applyBorder="1" applyAlignment="1">
      <alignment horizontal="center" vertical="center"/>
    </xf>
    <xf numFmtId="0" fontId="3" fillId="0" borderId="0" xfId="0" applyFont="1" applyBorder="1" applyAlignment="1">
      <alignment vertical="center"/>
    </xf>
    <xf numFmtId="0" fontId="3" fillId="0" borderId="0" xfId="0" applyFont="1" applyFill="1" applyBorder="1" applyAlignment="1">
      <alignment vertical="center"/>
    </xf>
    <xf numFmtId="0" fontId="3" fillId="0" borderId="0" xfId="0" applyFont="1" applyAlignment="1">
      <alignment vertical="center"/>
    </xf>
    <xf numFmtId="172" fontId="4" fillId="5" borderId="9" xfId="6" applyNumberFormat="1" applyFont="1" applyFill="1" applyBorder="1" applyAlignment="1">
      <alignment horizontal="center" vertical="center" wrapText="1"/>
    </xf>
    <xf numFmtId="172" fontId="4" fillId="5" borderId="8" xfId="6" applyNumberFormat="1" applyFont="1" applyFill="1" applyBorder="1" applyAlignment="1">
      <alignment horizontal="center" vertical="center" wrapText="1"/>
    </xf>
    <xf numFmtId="172" fontId="3" fillId="0" borderId="0" xfId="6" applyNumberFormat="1" applyFont="1" applyAlignment="1">
      <alignment horizontal="center" vertical="center" wrapText="1"/>
    </xf>
    <xf numFmtId="172" fontId="3" fillId="0" borderId="0" xfId="6" applyNumberFormat="1" applyFont="1" applyFill="1" applyBorder="1" applyAlignment="1">
      <alignment horizontal="center" vertical="center" wrapText="1"/>
    </xf>
    <xf numFmtId="172" fontId="3" fillId="0" borderId="0" xfId="6" applyNumberFormat="1" applyFont="1" applyAlignment="1">
      <alignment horizontal="center" vertical="center"/>
    </xf>
    <xf numFmtId="0" fontId="3" fillId="0" borderId="0" xfId="0" applyFont="1" applyFill="1" applyBorder="1" applyAlignment="1">
      <alignment horizontal="center" vertical="center"/>
    </xf>
    <xf numFmtId="0" fontId="3" fillId="0" borderId="0" xfId="0" applyFont="1" applyFill="1" applyBorder="1" applyAlignment="1">
      <alignment vertical="center" wrapText="1"/>
    </xf>
    <xf numFmtId="0" fontId="3" fillId="0" borderId="0" xfId="0" applyFont="1" applyFill="1" applyAlignment="1">
      <alignment vertical="center"/>
    </xf>
    <xf numFmtId="0" fontId="3" fillId="0" borderId="0" xfId="24" applyFont="1" applyFill="1" applyBorder="1" applyAlignment="1">
      <alignment horizontal="justify" vertical="center" wrapText="1"/>
    </xf>
    <xf numFmtId="0" fontId="20" fillId="2" borderId="12" xfId="0" applyFont="1" applyFill="1" applyBorder="1" applyAlignment="1">
      <alignment horizontal="center" vertical="center" wrapText="1"/>
    </xf>
    <xf numFmtId="0" fontId="3" fillId="0" borderId="1" xfId="0" applyFont="1" applyFill="1" applyBorder="1" applyAlignment="1" applyProtection="1">
      <alignment horizontal="center" vertical="center" wrapText="1"/>
      <protection locked="0"/>
    </xf>
    <xf numFmtId="0" fontId="3" fillId="0" borderId="8"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9" xfId="0" applyFont="1" applyBorder="1" applyAlignment="1">
      <alignment horizontal="center" vertical="center" wrapText="1"/>
    </xf>
    <xf numFmtId="14" fontId="42" fillId="0" borderId="1" xfId="0" applyNumberFormat="1" applyFont="1" applyBorder="1" applyAlignment="1">
      <alignment horizontal="center" vertical="center" wrapText="1"/>
    </xf>
    <xf numFmtId="0" fontId="3" fillId="0" borderId="0" xfId="0" applyFont="1" applyBorder="1" applyAlignment="1">
      <alignment horizontal="center" vertical="center" wrapText="1"/>
    </xf>
    <xf numFmtId="0" fontId="21" fillId="0" borderId="1" xfId="0" applyFont="1" applyFill="1" applyBorder="1" applyAlignment="1" applyProtection="1">
      <alignment horizontal="center" vertical="center" wrapText="1"/>
      <protection locked="0"/>
    </xf>
    <xf numFmtId="171" fontId="21" fillId="0" borderId="1" xfId="24" applyNumberFormat="1" applyFont="1" applyFill="1" applyBorder="1" applyAlignment="1" applyProtection="1">
      <alignment horizontal="center" vertical="center" wrapText="1"/>
      <protection locked="0"/>
    </xf>
    <xf numFmtId="14" fontId="3" fillId="0" borderId="0" xfId="0" applyNumberFormat="1" applyFont="1" applyBorder="1" applyAlignment="1">
      <alignment horizontal="center" vertical="center" wrapText="1"/>
    </xf>
    <xf numFmtId="0" fontId="3" fillId="0" borderId="0" xfId="0" applyFont="1" applyBorder="1" applyAlignment="1">
      <alignment horizontal="justify" vertical="center" wrapText="1"/>
    </xf>
    <xf numFmtId="172" fontId="3" fillId="0" borderId="0" xfId="6" applyNumberFormat="1" applyFont="1" applyBorder="1" applyAlignment="1">
      <alignment horizontal="center" vertical="center" wrapText="1"/>
    </xf>
    <xf numFmtId="9" fontId="3" fillId="0" borderId="1" xfId="30" applyFont="1" applyFill="1" applyBorder="1" applyAlignment="1" applyProtection="1">
      <alignment horizontal="center" vertical="center" wrapText="1"/>
      <protection locked="0"/>
    </xf>
    <xf numFmtId="9" fontId="3" fillId="0" borderId="1" xfId="30" applyFont="1" applyBorder="1" applyAlignment="1" applyProtection="1">
      <alignment horizontal="center" vertical="center" wrapText="1"/>
      <protection locked="0"/>
    </xf>
    <xf numFmtId="9" fontId="4" fillId="11" borderId="13" xfId="30" quotePrefix="1" applyFont="1" applyFill="1" applyBorder="1" applyAlignment="1">
      <alignment horizontal="center" vertical="center" wrapText="1"/>
    </xf>
    <xf numFmtId="9" fontId="4" fillId="11" borderId="10" xfId="30" applyFont="1" applyFill="1" applyBorder="1" applyAlignment="1">
      <alignment horizontal="center" vertical="center" wrapText="1"/>
    </xf>
    <xf numFmtId="9" fontId="3" fillId="0" borderId="1" xfId="30" applyFont="1" applyBorder="1" applyAlignment="1">
      <alignment horizontal="center" vertical="center" wrapText="1"/>
    </xf>
    <xf numFmtId="9" fontId="3" fillId="0" borderId="0" xfId="30" applyFont="1" applyBorder="1" applyAlignment="1">
      <alignment horizontal="center" vertical="center" wrapText="1"/>
    </xf>
    <xf numFmtId="9" fontId="3" fillId="0" borderId="8" xfId="30" applyFont="1" applyBorder="1" applyAlignment="1">
      <alignment horizontal="center" vertical="center" wrapText="1"/>
    </xf>
    <xf numFmtId="9" fontId="3" fillId="0" borderId="10" xfId="30" applyFont="1" applyBorder="1" applyAlignment="1">
      <alignment horizontal="center" vertical="center" wrapText="1"/>
    </xf>
    <xf numFmtId="9" fontId="3" fillId="0" borderId="9" xfId="30" applyFont="1" applyBorder="1" applyAlignment="1">
      <alignment horizontal="center" vertical="center" wrapText="1"/>
    </xf>
    <xf numFmtId="9" fontId="3" fillId="0" borderId="0" xfId="30" applyFont="1" applyAlignment="1">
      <alignment horizontal="center" vertical="center" wrapText="1"/>
    </xf>
    <xf numFmtId="9" fontId="3" fillId="0" borderId="1" xfId="30" applyFont="1" applyFill="1" applyBorder="1" applyAlignment="1">
      <alignment horizontal="center" vertical="center" wrapText="1"/>
    </xf>
    <xf numFmtId="9" fontId="3" fillId="0" borderId="0" xfId="30" applyFont="1" applyFill="1" applyBorder="1" applyAlignment="1" applyProtection="1">
      <alignment horizontal="center" vertical="center" wrapText="1"/>
      <protection locked="0"/>
    </xf>
    <xf numFmtId="9" fontId="3" fillId="0" borderId="0" xfId="30" applyFont="1" applyAlignment="1">
      <alignment horizontal="center" vertical="center"/>
    </xf>
    <xf numFmtId="0" fontId="3" fillId="0" borderId="8" xfId="24" applyFont="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72" fontId="3" fillId="0" borderId="1" xfId="6" applyNumberFormat="1" applyFont="1" applyBorder="1" applyAlignment="1">
      <alignment horizontal="center" vertical="center" wrapText="1"/>
    </xf>
    <xf numFmtId="0" fontId="3" fillId="0" borderId="8" xfId="24" applyFont="1" applyBorder="1" applyAlignment="1" applyProtection="1">
      <alignment horizontal="justify" vertical="center" wrapText="1"/>
      <protection locked="0"/>
    </xf>
    <xf numFmtId="9" fontId="3" fillId="0" borderId="8" xfId="30" applyFont="1" applyBorder="1" applyAlignment="1" applyProtection="1">
      <alignment horizontal="center" vertical="center" wrapText="1"/>
      <protection locked="0"/>
    </xf>
    <xf numFmtId="14" fontId="3" fillId="0" borderId="8" xfId="24" applyNumberFormat="1" applyFont="1" applyBorder="1" applyAlignment="1" applyProtection="1">
      <alignment horizontal="center" vertical="center" wrapText="1"/>
      <protection locked="0"/>
    </xf>
    <xf numFmtId="0" fontId="3" fillId="0" borderId="0" xfId="24" applyFont="1" applyBorder="1" applyAlignment="1" applyProtection="1">
      <alignment horizontal="center" vertical="center" wrapText="1"/>
      <protection locked="0"/>
    </xf>
    <xf numFmtId="0" fontId="3" fillId="0" borderId="0" xfId="24" applyFont="1" applyBorder="1" applyAlignment="1" applyProtection="1">
      <alignment horizontal="justify" vertical="center" wrapText="1"/>
      <protection locked="0"/>
    </xf>
    <xf numFmtId="9" fontId="3" fillId="0" borderId="0" xfId="30" applyFont="1" applyBorder="1" applyAlignment="1" applyProtection="1">
      <alignment horizontal="center" vertical="center" wrapText="1"/>
      <protection locked="0"/>
    </xf>
    <xf numFmtId="14" fontId="3" fillId="0" borderId="0" xfId="24" applyNumberFormat="1" applyFont="1" applyBorder="1" applyAlignment="1" applyProtection="1">
      <alignment horizontal="center" vertical="center" wrapText="1"/>
      <protection locked="0"/>
    </xf>
    <xf numFmtId="172" fontId="3" fillId="0" borderId="0" xfId="6" applyNumberFormat="1" applyFont="1" applyBorder="1" applyAlignment="1" applyProtection="1">
      <alignment horizontal="center" vertical="center" wrapText="1"/>
      <protection locked="0"/>
    </xf>
    <xf numFmtId="0" fontId="42" fillId="0" borderId="1" xfId="0" applyFont="1" applyBorder="1" applyAlignment="1">
      <alignment horizontal="center" vertical="center" wrapText="1"/>
    </xf>
    <xf numFmtId="0" fontId="3" fillId="0" borderId="1" xfId="0" applyFont="1" applyBorder="1" applyAlignment="1">
      <alignment horizontal="justify" vertical="center"/>
    </xf>
    <xf numFmtId="0" fontId="3" fillId="0" borderId="1" xfId="0" applyFont="1" applyBorder="1" applyAlignment="1">
      <alignment horizontal="center" vertical="center"/>
    </xf>
    <xf numFmtId="9" fontId="3" fillId="0" borderId="1" xfId="30" applyFont="1" applyBorder="1" applyAlignment="1">
      <alignment horizontal="center" vertical="center"/>
    </xf>
    <xf numFmtId="14" fontId="3" fillId="0" borderId="0" xfId="0" applyNumberFormat="1" applyFont="1" applyFill="1" applyBorder="1" applyAlignment="1">
      <alignment horizontal="center" vertical="center" wrapText="1"/>
    </xf>
    <xf numFmtId="0" fontId="3" fillId="0" borderId="0" xfId="0" applyFont="1" applyFill="1" applyBorder="1" applyAlignment="1">
      <alignment horizontal="justify" vertical="center" wrapText="1"/>
    </xf>
    <xf numFmtId="9" fontId="3" fillId="0" borderId="0" xfId="30" applyFont="1" applyFill="1" applyBorder="1" applyAlignment="1">
      <alignment horizontal="center" vertical="center" wrapText="1"/>
    </xf>
    <xf numFmtId="169" fontId="3" fillId="0" borderId="0" xfId="12" applyNumberFormat="1" applyFont="1" applyFill="1" applyBorder="1" applyAlignment="1">
      <alignment horizontal="center" vertical="center" wrapText="1"/>
    </xf>
    <xf numFmtId="0" fontId="22" fillId="0" borderId="0" xfId="0" applyFont="1" applyAlignment="1">
      <alignment vertical="center" wrapText="1"/>
    </xf>
    <xf numFmtId="0" fontId="43" fillId="12" borderId="14" xfId="0" applyFont="1" applyFill="1" applyBorder="1" applyAlignment="1">
      <alignment vertical="center"/>
    </xf>
    <xf numFmtId="0" fontId="3" fillId="13" borderId="14" xfId="0" applyFont="1" applyFill="1" applyBorder="1" applyAlignment="1">
      <alignment vertical="center" wrapText="1"/>
    </xf>
    <xf numFmtId="0" fontId="4" fillId="14" borderId="14" xfId="0" applyFont="1" applyFill="1" applyBorder="1" applyAlignment="1">
      <alignment horizontal="justify" vertical="center" wrapText="1"/>
    </xf>
    <xf numFmtId="0" fontId="0" fillId="0" borderId="0" xfId="0" applyProtection="1">
      <protection locked="0"/>
    </xf>
    <xf numFmtId="1" fontId="0" fillId="0" borderId="0" xfId="0" applyNumberFormat="1" applyProtection="1">
      <protection locked="0"/>
    </xf>
    <xf numFmtId="0" fontId="0" fillId="0" borderId="0" xfId="0" applyAlignment="1" applyProtection="1">
      <alignment wrapText="1"/>
      <protection locked="0"/>
    </xf>
    <xf numFmtId="0" fontId="0" fillId="0" borderId="0" xfId="0" applyAlignment="1">
      <alignment wrapText="1"/>
    </xf>
    <xf numFmtId="165" fontId="0" fillId="0" borderId="0" xfId="7" applyFont="1" applyProtection="1">
      <protection locked="0"/>
    </xf>
    <xf numFmtId="0" fontId="0" fillId="0" borderId="0" xfId="0" applyAlignment="1" applyProtection="1">
      <alignment horizontal="center"/>
      <protection locked="0"/>
    </xf>
    <xf numFmtId="0" fontId="39" fillId="6" borderId="1" xfId="4" applyBorder="1" applyAlignment="1" applyProtection="1">
      <alignment horizontal="center" vertical="center" wrapText="1"/>
    </xf>
    <xf numFmtId="1" fontId="39" fillId="6" borderId="1" xfId="4" applyNumberFormat="1" applyBorder="1" applyAlignment="1" applyProtection="1">
      <alignment horizontal="center" vertical="center" wrapText="1"/>
      <protection locked="0"/>
    </xf>
    <xf numFmtId="49" fontId="37" fillId="0" borderId="1" xfId="1" applyBorder="1" applyProtection="1">
      <alignment horizontal="left" vertical="center"/>
      <protection locked="0"/>
    </xf>
    <xf numFmtId="49" fontId="37" fillId="0" borderId="1" xfId="1" applyBorder="1" applyAlignment="1" applyProtection="1">
      <alignment horizontal="left" vertical="center" wrapText="1"/>
      <protection locked="0"/>
    </xf>
    <xf numFmtId="49" fontId="37" fillId="0" borderId="1" xfId="1" applyBorder="1" applyAlignment="1" applyProtection="1">
      <alignment horizontal="center" vertical="center"/>
      <protection locked="0"/>
    </xf>
    <xf numFmtId="173" fontId="0" fillId="0" borderId="1" xfId="2" applyFont="1" applyBorder="1" applyProtection="1">
      <protection locked="0"/>
    </xf>
    <xf numFmtId="166" fontId="43" fillId="12" borderId="15" xfId="12" applyFont="1" applyFill="1" applyBorder="1" applyAlignment="1">
      <alignment horizontal="right" vertical="center"/>
    </xf>
    <xf numFmtId="166" fontId="43" fillId="14" borderId="15" xfId="12" applyFont="1" applyFill="1" applyBorder="1" applyAlignment="1">
      <alignment horizontal="right" vertical="center"/>
    </xf>
    <xf numFmtId="166" fontId="3" fillId="0" borderId="15" xfId="12" applyFont="1" applyBorder="1" applyAlignment="1">
      <alignment horizontal="right" vertical="center"/>
    </xf>
    <xf numFmtId="0" fontId="44" fillId="0" borderId="54" xfId="0" applyNumberFormat="1" applyFont="1" applyFill="1" applyBorder="1" applyAlignment="1">
      <alignment horizontal="center" vertical="center" wrapText="1" readingOrder="1"/>
    </xf>
    <xf numFmtId="0" fontId="44" fillId="0" borderId="0" xfId="0" applyNumberFormat="1" applyFont="1" applyFill="1" applyBorder="1" applyAlignment="1">
      <alignment horizontal="center" vertical="center" wrapText="1" readingOrder="1"/>
    </xf>
    <xf numFmtId="0" fontId="23" fillId="0" borderId="0" xfId="0" applyFont="1" applyFill="1" applyBorder="1"/>
    <xf numFmtId="0" fontId="44" fillId="0" borderId="55" xfId="0" applyNumberFormat="1" applyFont="1" applyFill="1" applyBorder="1" applyAlignment="1">
      <alignment horizontal="center" vertical="center" wrapText="1" readingOrder="1"/>
    </xf>
    <xf numFmtId="17" fontId="44" fillId="0" borderId="0" xfId="0" applyNumberFormat="1" applyFont="1" applyFill="1" applyBorder="1" applyAlignment="1">
      <alignment horizontal="center" vertical="center" wrapText="1" readingOrder="1"/>
    </xf>
    <xf numFmtId="15" fontId="44" fillId="0" borderId="0" xfId="0" applyNumberFormat="1" applyFont="1" applyFill="1" applyBorder="1" applyAlignment="1">
      <alignment horizontal="center" vertical="center" wrapText="1" readingOrder="1"/>
    </xf>
    <xf numFmtId="0" fontId="44" fillId="0" borderId="1" xfId="0" applyNumberFormat="1" applyFont="1" applyFill="1" applyBorder="1" applyAlignment="1">
      <alignment horizontal="center" vertical="center" wrapText="1" readingOrder="1"/>
    </xf>
    <xf numFmtId="0" fontId="45" fillId="0" borderId="1" xfId="0" applyNumberFormat="1" applyFont="1" applyFill="1" applyBorder="1" applyAlignment="1">
      <alignment horizontal="center" vertical="center" wrapText="1" readingOrder="1"/>
    </xf>
    <xf numFmtId="0" fontId="45" fillId="0" borderId="1" xfId="0" applyNumberFormat="1" applyFont="1" applyFill="1" applyBorder="1" applyAlignment="1">
      <alignment horizontal="left" vertical="center" wrapText="1" readingOrder="1"/>
    </xf>
    <xf numFmtId="0" fontId="45" fillId="0" borderId="1" xfId="0" applyNumberFormat="1" applyFont="1" applyFill="1" applyBorder="1" applyAlignment="1">
      <alignment vertical="center" wrapText="1" readingOrder="1"/>
    </xf>
    <xf numFmtId="174" fontId="45" fillId="0" borderId="1" xfId="0" applyNumberFormat="1" applyFont="1" applyFill="1" applyBorder="1" applyAlignment="1">
      <alignment horizontal="right" vertical="center" wrapText="1" readingOrder="1"/>
    </xf>
    <xf numFmtId="0" fontId="44" fillId="0" borderId="1" xfId="0" applyNumberFormat="1" applyFont="1" applyFill="1" applyBorder="1" applyAlignment="1">
      <alignment horizontal="left" vertical="center" wrapText="1" readingOrder="1"/>
    </xf>
    <xf numFmtId="0" fontId="46" fillId="0" borderId="1" xfId="0" applyNumberFormat="1" applyFont="1" applyFill="1" applyBorder="1" applyAlignment="1">
      <alignment horizontal="right" vertical="center" wrapText="1" readingOrder="1"/>
    </xf>
    <xf numFmtId="0" fontId="4" fillId="0" borderId="0" xfId="0" applyFont="1"/>
    <xf numFmtId="0" fontId="24" fillId="0" borderId="0" xfId="0" applyFont="1" applyFill="1" applyBorder="1"/>
    <xf numFmtId="0" fontId="44" fillId="15" borderId="1" xfId="0" applyNumberFormat="1" applyFont="1" applyFill="1" applyBorder="1" applyAlignment="1">
      <alignment horizontal="center" vertical="center" wrapText="1" readingOrder="1"/>
    </xf>
    <xf numFmtId="0" fontId="36" fillId="0" borderId="0" xfId="25" applyAlignment="1">
      <alignment vertical="top" wrapText="1"/>
    </xf>
    <xf numFmtId="0" fontId="36" fillId="0" borderId="0" xfId="25" applyFill="1" applyAlignment="1">
      <alignment horizontal="center" vertical="top" wrapText="1"/>
    </xf>
    <xf numFmtId="0" fontId="47" fillId="0" borderId="0" xfId="25" applyFont="1" applyAlignment="1">
      <alignment horizontal="left" vertical="top" wrapText="1"/>
    </xf>
    <xf numFmtId="0" fontId="48" fillId="0" borderId="0" xfId="25" applyFont="1" applyAlignment="1">
      <alignment vertical="top" wrapText="1"/>
    </xf>
    <xf numFmtId="0" fontId="49" fillId="0" borderId="0" xfId="25" applyFont="1" applyAlignment="1">
      <alignment horizontal="left" vertical="top" wrapText="1"/>
    </xf>
    <xf numFmtId="0" fontId="36" fillId="0" borderId="1" xfId="25" applyBorder="1" applyAlignment="1">
      <alignment horizontal="left" vertical="center"/>
    </xf>
    <xf numFmtId="0" fontId="36" fillId="0" borderId="0" xfId="25" applyBorder="1" applyAlignment="1">
      <alignment horizontal="left" vertical="top"/>
    </xf>
    <xf numFmtId="14" fontId="36" fillId="0" borderId="1" xfId="25" applyNumberFormat="1" applyBorder="1" applyAlignment="1">
      <alignment horizontal="center" vertical="center"/>
    </xf>
    <xf numFmtId="0" fontId="50" fillId="0" borderId="0" xfId="25" applyFont="1" applyFill="1" applyBorder="1" applyAlignment="1">
      <alignment horizontal="center" vertical="top" wrapText="1"/>
    </xf>
    <xf numFmtId="0" fontId="51" fillId="0" borderId="0" xfId="25" applyFont="1" applyBorder="1" applyAlignment="1">
      <alignment horizontal="left" vertical="top" wrapText="1"/>
    </xf>
    <xf numFmtId="0" fontId="36" fillId="0" borderId="0" xfId="25" applyBorder="1" applyAlignment="1">
      <alignment horizontal="center" vertical="center"/>
    </xf>
    <xf numFmtId="0" fontId="52" fillId="0" borderId="0" xfId="25" applyFont="1" applyFill="1" applyBorder="1" applyAlignment="1">
      <alignment horizontal="center" vertical="center" wrapText="1"/>
    </xf>
    <xf numFmtId="43" fontId="52" fillId="0" borderId="0" xfId="25" applyNumberFormat="1" applyFont="1" applyFill="1" applyBorder="1" applyAlignment="1">
      <alignment horizontal="center" vertical="center" wrapText="1"/>
    </xf>
    <xf numFmtId="43" fontId="52" fillId="0" borderId="0" xfId="9" applyFont="1" applyFill="1" applyBorder="1" applyAlignment="1">
      <alignment horizontal="center" vertical="center" wrapText="1"/>
    </xf>
    <xf numFmtId="0" fontId="41" fillId="0" borderId="16" xfId="25" applyFont="1" applyBorder="1" applyAlignment="1">
      <alignment horizontal="center" vertical="top" wrapText="1"/>
    </xf>
    <xf numFmtId="0" fontId="41" fillId="0" borderId="17" xfId="25" applyFont="1" applyBorder="1" applyAlignment="1">
      <alignment horizontal="center" vertical="top" wrapText="1"/>
    </xf>
    <xf numFmtId="0" fontId="41" fillId="0" borderId="2" xfId="25" applyFont="1" applyBorder="1" applyAlignment="1">
      <alignment horizontal="center" vertical="top" wrapText="1"/>
    </xf>
    <xf numFmtId="9" fontId="52" fillId="0" borderId="0" xfId="35" applyFont="1" applyFill="1" applyBorder="1" applyAlignment="1">
      <alignment horizontal="center" vertical="center" wrapText="1"/>
    </xf>
    <xf numFmtId="0" fontId="52" fillId="16" borderId="8" xfId="25" applyFont="1" applyFill="1" applyBorder="1" applyAlignment="1">
      <alignment horizontal="center" vertical="center" wrapText="1"/>
    </xf>
    <xf numFmtId="0" fontId="52" fillId="16" borderId="18" xfId="25" applyFont="1" applyFill="1" applyBorder="1" applyAlignment="1">
      <alignment horizontal="center" vertical="center" wrapText="1"/>
    </xf>
    <xf numFmtId="0" fontId="52" fillId="16" borderId="19" xfId="25" applyFont="1" applyFill="1" applyBorder="1" applyAlignment="1">
      <alignment horizontal="center" vertical="center" wrapText="1"/>
    </xf>
    <xf numFmtId="0" fontId="53" fillId="17" borderId="19" xfId="25" applyFont="1" applyFill="1" applyBorder="1" applyAlignment="1">
      <alignment horizontal="center" vertical="center" wrapText="1"/>
    </xf>
    <xf numFmtId="0" fontId="53" fillId="17" borderId="8" xfId="25" applyFont="1" applyFill="1" applyBorder="1" applyAlignment="1">
      <alignment horizontal="center" vertical="center" wrapText="1"/>
    </xf>
    <xf numFmtId="0" fontId="53" fillId="17" borderId="18" xfId="25" applyFont="1" applyFill="1" applyBorder="1" applyAlignment="1">
      <alignment horizontal="center" vertical="center" wrapText="1"/>
    </xf>
    <xf numFmtId="0" fontId="36" fillId="18" borderId="20" xfId="25" applyFill="1" applyBorder="1" applyAlignment="1">
      <alignment horizontal="center" vertical="center" wrapText="1"/>
    </xf>
    <xf numFmtId="0" fontId="26" fillId="18" borderId="20" xfId="25" applyFont="1" applyFill="1" applyBorder="1" applyAlignment="1">
      <alignment horizontal="justify" vertical="center" wrapText="1"/>
    </xf>
    <xf numFmtId="0" fontId="36" fillId="18" borderId="20" xfId="25" applyFill="1" applyBorder="1" applyAlignment="1">
      <alignment horizontal="left" vertical="center" wrapText="1"/>
    </xf>
    <xf numFmtId="168" fontId="36" fillId="18" borderId="20" xfId="35" applyNumberFormat="1" applyFont="1" applyFill="1" applyBorder="1" applyAlignment="1">
      <alignment horizontal="center" vertical="center" wrapText="1"/>
    </xf>
    <xf numFmtId="9" fontId="36" fillId="18" borderId="20" xfId="35" applyFont="1" applyFill="1" applyBorder="1" applyAlignment="1">
      <alignment horizontal="center" vertical="center" wrapText="1"/>
    </xf>
    <xf numFmtId="0" fontId="36" fillId="18" borderId="21" xfId="25" applyFill="1" applyBorder="1" applyAlignment="1">
      <alignment horizontal="center" vertical="center" wrapText="1"/>
    </xf>
    <xf numFmtId="0" fontId="26" fillId="18" borderId="21" xfId="25" applyFont="1" applyFill="1" applyBorder="1" applyAlignment="1">
      <alignment horizontal="justify" vertical="center" wrapText="1"/>
    </xf>
    <xf numFmtId="0" fontId="36" fillId="18" borderId="21" xfId="25" applyFill="1" applyBorder="1" applyAlignment="1">
      <alignment horizontal="left" vertical="center" wrapText="1"/>
    </xf>
    <xf numFmtId="168" fontId="36" fillId="18" borderId="21" xfId="35" applyNumberFormat="1" applyFont="1" applyFill="1" applyBorder="1" applyAlignment="1">
      <alignment horizontal="center" vertical="center" wrapText="1"/>
    </xf>
    <xf numFmtId="9" fontId="36" fillId="18" borderId="21" xfId="35" applyFont="1" applyFill="1" applyBorder="1" applyAlignment="1">
      <alignment horizontal="center" vertical="center" wrapText="1"/>
    </xf>
    <xf numFmtId="0" fontId="54" fillId="19" borderId="9" xfId="25" applyFont="1" applyFill="1" applyBorder="1" applyAlignment="1">
      <alignment horizontal="justify" vertical="center" wrapText="1"/>
    </xf>
    <xf numFmtId="43" fontId="54" fillId="19" borderId="9" xfId="9" applyFont="1" applyFill="1" applyBorder="1" applyAlignment="1">
      <alignment horizontal="center" vertical="center" wrapText="1"/>
    </xf>
    <xf numFmtId="9" fontId="36" fillId="19" borderId="9" xfId="35" applyFont="1" applyFill="1" applyBorder="1" applyAlignment="1">
      <alignment horizontal="center" vertical="center" wrapText="1"/>
    </xf>
    <xf numFmtId="0" fontId="36" fillId="0" borderId="0" xfId="25" applyFill="1" applyAlignment="1">
      <alignment vertical="top" wrapText="1"/>
    </xf>
    <xf numFmtId="0" fontId="54" fillId="19" borderId="1" xfId="25" applyFont="1" applyFill="1" applyBorder="1" applyAlignment="1">
      <alignment horizontal="left" vertical="center" wrapText="1"/>
    </xf>
    <xf numFmtId="0" fontId="36" fillId="19" borderId="1" xfId="9" applyNumberFormat="1" applyFont="1" applyFill="1" applyBorder="1" applyAlignment="1">
      <alignment horizontal="center" vertical="center" wrapText="1"/>
    </xf>
    <xf numFmtId="0" fontId="36" fillId="19" borderId="1" xfId="25" applyFill="1" applyBorder="1" applyAlignment="1">
      <alignment horizontal="center" vertical="center" wrapText="1"/>
    </xf>
    <xf numFmtId="0" fontId="54" fillId="19" borderId="1" xfId="25" applyFont="1" applyFill="1" applyBorder="1" applyAlignment="1">
      <alignment horizontal="justify" vertical="center" wrapText="1"/>
    </xf>
    <xf numFmtId="168" fontId="36" fillId="19" borderId="1" xfId="35" applyNumberFormat="1" applyFont="1" applyFill="1" applyBorder="1" applyAlignment="1">
      <alignment horizontal="center" vertical="center" wrapText="1"/>
    </xf>
    <xf numFmtId="9" fontId="36" fillId="19" borderId="1" xfId="35" applyFont="1" applyFill="1" applyBorder="1" applyAlignment="1">
      <alignment horizontal="center" vertical="center" wrapText="1"/>
    </xf>
    <xf numFmtId="9" fontId="54" fillId="19" borderId="1" xfId="35" applyFont="1" applyFill="1" applyBorder="1" applyAlignment="1">
      <alignment horizontal="center" vertical="center" wrapText="1"/>
    </xf>
    <xf numFmtId="0" fontId="36" fillId="20" borderId="20" xfId="25" applyFill="1" applyBorder="1" applyAlignment="1">
      <alignment horizontal="center" vertical="center" wrapText="1"/>
    </xf>
    <xf numFmtId="0" fontId="26" fillId="20" borderId="20" xfId="25" applyFont="1" applyFill="1" applyBorder="1" applyAlignment="1">
      <alignment horizontal="justify" vertical="center" wrapText="1"/>
    </xf>
    <xf numFmtId="0" fontId="36" fillId="20" borderId="20" xfId="25" applyFill="1" applyBorder="1" applyAlignment="1">
      <alignment horizontal="left" vertical="center" wrapText="1"/>
    </xf>
    <xf numFmtId="168" fontId="36" fillId="20" borderId="20" xfId="35" applyNumberFormat="1" applyFont="1" applyFill="1" applyBorder="1" applyAlignment="1">
      <alignment horizontal="center" vertical="center" wrapText="1"/>
    </xf>
    <xf numFmtId="9" fontId="54" fillId="20" borderId="20" xfId="35" applyFont="1" applyFill="1" applyBorder="1" applyAlignment="1">
      <alignment horizontal="center" vertical="center" wrapText="1"/>
    </xf>
    <xf numFmtId="9" fontId="36" fillId="20" borderId="20" xfId="35" applyFont="1" applyFill="1" applyBorder="1" applyAlignment="1">
      <alignment horizontal="center" vertical="center" wrapText="1"/>
    </xf>
    <xf numFmtId="0" fontId="36" fillId="20" borderId="1" xfId="25" applyFill="1" applyBorder="1" applyAlignment="1">
      <alignment horizontal="center" vertical="center" wrapText="1"/>
    </xf>
    <xf numFmtId="0" fontId="36" fillId="20" borderId="1" xfId="25" applyFill="1" applyBorder="1" applyAlignment="1">
      <alignment horizontal="justify" vertical="top" wrapText="1"/>
    </xf>
    <xf numFmtId="0" fontId="36" fillId="20" borderId="1" xfId="25" applyFill="1" applyBorder="1" applyAlignment="1">
      <alignment horizontal="left" vertical="center" wrapText="1"/>
    </xf>
    <xf numFmtId="168" fontId="36" fillId="20" borderId="1" xfId="35" applyNumberFormat="1" applyFont="1" applyFill="1" applyBorder="1" applyAlignment="1">
      <alignment horizontal="center" vertical="center" wrapText="1"/>
    </xf>
    <xf numFmtId="9" fontId="36" fillId="20" borderId="1" xfId="35" applyFont="1" applyFill="1" applyBorder="1" applyAlignment="1">
      <alignment horizontal="center" vertical="center" wrapText="1"/>
    </xf>
    <xf numFmtId="0" fontId="26" fillId="20" borderId="1" xfId="25" applyFont="1" applyFill="1" applyBorder="1" applyAlignment="1">
      <alignment horizontal="justify" vertical="center" wrapText="1"/>
    </xf>
    <xf numFmtId="39" fontId="36" fillId="20" borderId="1" xfId="9" applyNumberFormat="1" applyFont="1" applyFill="1" applyBorder="1" applyAlignment="1">
      <alignment horizontal="center" vertical="center" wrapText="1"/>
    </xf>
    <xf numFmtId="176" fontId="36" fillId="20" borderId="1" xfId="9" applyNumberFormat="1" applyFont="1" applyFill="1" applyBorder="1" applyAlignment="1">
      <alignment horizontal="center" vertical="center" wrapText="1"/>
    </xf>
    <xf numFmtId="0" fontId="36" fillId="20" borderId="1" xfId="9" applyNumberFormat="1" applyFont="1" applyFill="1" applyBorder="1" applyAlignment="1">
      <alignment horizontal="center" vertical="center" wrapText="1"/>
    </xf>
    <xf numFmtId="168" fontId="54" fillId="20" borderId="1" xfId="35" applyNumberFormat="1" applyFont="1" applyFill="1" applyBorder="1" applyAlignment="1">
      <alignment horizontal="center" vertical="center" wrapText="1"/>
    </xf>
    <xf numFmtId="9" fontId="54" fillId="20" borderId="1" xfId="35" applyFont="1" applyFill="1" applyBorder="1" applyAlignment="1">
      <alignment horizontal="center" vertical="center" wrapText="1"/>
    </xf>
    <xf numFmtId="0" fontId="54" fillId="20" borderId="1" xfId="25" applyFont="1" applyFill="1" applyBorder="1" applyAlignment="1">
      <alignment horizontal="left" vertical="center" wrapText="1"/>
    </xf>
    <xf numFmtId="0" fontId="36" fillId="20" borderId="21" xfId="25" applyFill="1" applyBorder="1" applyAlignment="1">
      <alignment horizontal="center" vertical="center" wrapText="1"/>
    </xf>
    <xf numFmtId="0" fontId="26" fillId="20" borderId="21" xfId="25" applyFont="1" applyFill="1" applyBorder="1" applyAlignment="1">
      <alignment horizontal="justify" vertical="center" wrapText="1"/>
    </xf>
    <xf numFmtId="0" fontId="36" fillId="20" borderId="21" xfId="25" applyFill="1" applyBorder="1" applyAlignment="1">
      <alignment horizontal="left" vertical="center" wrapText="1"/>
    </xf>
    <xf numFmtId="168" fontId="36" fillId="20" borderId="21" xfId="35" applyNumberFormat="1" applyFont="1" applyFill="1" applyBorder="1" applyAlignment="1">
      <alignment horizontal="center" vertical="center" wrapText="1"/>
    </xf>
    <xf numFmtId="9" fontId="36" fillId="20" borderId="21" xfId="35" applyFont="1" applyFill="1" applyBorder="1" applyAlignment="1">
      <alignment horizontal="center" vertical="center" wrapText="1"/>
    </xf>
    <xf numFmtId="0" fontId="36" fillId="10" borderId="20" xfId="25" applyFill="1" applyBorder="1" applyAlignment="1">
      <alignment horizontal="center" vertical="center" wrapText="1"/>
    </xf>
    <xf numFmtId="0" fontId="26" fillId="10" borderId="20" xfId="25" applyFont="1" applyFill="1" applyBorder="1" applyAlignment="1">
      <alignment horizontal="justify" vertical="center" wrapText="1"/>
    </xf>
    <xf numFmtId="0" fontId="36" fillId="10" borderId="20" xfId="25" applyFill="1" applyBorder="1" applyAlignment="1">
      <alignment horizontal="left" vertical="center" wrapText="1"/>
    </xf>
    <xf numFmtId="168" fontId="36" fillId="10" borderId="20" xfId="35" applyNumberFormat="1" applyFont="1" applyFill="1" applyBorder="1" applyAlignment="1">
      <alignment horizontal="center" vertical="center" wrapText="1"/>
    </xf>
    <xf numFmtId="9" fontId="36" fillId="10" borderId="20" xfId="35" applyFont="1" applyFill="1" applyBorder="1" applyAlignment="1">
      <alignment horizontal="center" vertical="center" wrapText="1"/>
    </xf>
    <xf numFmtId="0" fontId="36" fillId="10" borderId="1" xfId="25" applyFill="1" applyBorder="1" applyAlignment="1">
      <alignment horizontal="center" vertical="center" wrapText="1"/>
    </xf>
    <xf numFmtId="0" fontId="26" fillId="10" borderId="1" xfId="25" applyFont="1" applyFill="1" applyBorder="1" applyAlignment="1">
      <alignment horizontal="justify" vertical="center" wrapText="1"/>
    </xf>
    <xf numFmtId="0" fontId="54" fillId="10" borderId="1" xfId="25" applyFont="1" applyFill="1" applyBorder="1" applyAlignment="1">
      <alignment horizontal="left" vertical="center" wrapText="1"/>
    </xf>
    <xf numFmtId="168" fontId="54" fillId="10" borderId="1" xfId="35" applyNumberFormat="1" applyFont="1" applyFill="1" applyBorder="1" applyAlignment="1">
      <alignment horizontal="center" vertical="center" wrapText="1"/>
    </xf>
    <xf numFmtId="9" fontId="54" fillId="10" borderId="1" xfId="35" applyFont="1" applyFill="1" applyBorder="1" applyAlignment="1">
      <alignment horizontal="center" vertical="center" wrapText="1"/>
    </xf>
    <xf numFmtId="9" fontId="36" fillId="10" borderId="1" xfId="35" applyFont="1" applyFill="1" applyBorder="1" applyAlignment="1">
      <alignment horizontal="center" vertical="center" wrapText="1"/>
    </xf>
    <xf numFmtId="168" fontId="36" fillId="10" borderId="1" xfId="35" applyNumberFormat="1" applyFont="1" applyFill="1" applyBorder="1" applyAlignment="1">
      <alignment horizontal="center" vertical="center" wrapText="1"/>
    </xf>
    <xf numFmtId="177" fontId="36" fillId="10" borderId="1" xfId="9" applyNumberFormat="1" applyFont="1" applyFill="1" applyBorder="1" applyAlignment="1">
      <alignment horizontal="center" vertical="center" wrapText="1"/>
    </xf>
    <xf numFmtId="176" fontId="36" fillId="10" borderId="1" xfId="9" applyNumberFormat="1" applyFont="1" applyFill="1" applyBorder="1" applyAlignment="1">
      <alignment horizontal="center" vertical="center" wrapText="1"/>
    </xf>
    <xf numFmtId="0" fontId="36" fillId="10" borderId="8" xfId="25" applyFill="1" applyBorder="1" applyAlignment="1">
      <alignment horizontal="center" vertical="center" wrapText="1"/>
    </xf>
    <xf numFmtId="0" fontId="26" fillId="10" borderId="8" xfId="25" applyFont="1" applyFill="1" applyBorder="1" applyAlignment="1">
      <alignment horizontal="justify" vertical="center" wrapText="1"/>
    </xf>
    <xf numFmtId="0" fontId="54" fillId="10" borderId="8" xfId="25" applyFont="1" applyFill="1" applyBorder="1" applyAlignment="1">
      <alignment horizontal="left" vertical="center" wrapText="1"/>
    </xf>
    <xf numFmtId="9" fontId="36" fillId="10" borderId="8" xfId="35" applyFont="1" applyFill="1" applyBorder="1" applyAlignment="1">
      <alignment horizontal="center" vertical="center" wrapText="1"/>
    </xf>
    <xf numFmtId="0" fontId="36" fillId="21" borderId="22" xfId="25" applyFont="1" applyFill="1" applyBorder="1" applyAlignment="1">
      <alignment vertical="center" wrapText="1"/>
    </xf>
    <xf numFmtId="0" fontId="54" fillId="21" borderId="20" xfId="25" applyFont="1" applyFill="1" applyBorder="1" applyAlignment="1">
      <alignment horizontal="justify" vertical="center" wrapText="1"/>
    </xf>
    <xf numFmtId="0" fontId="55" fillId="21" borderId="20" xfId="25" applyFont="1" applyFill="1" applyBorder="1" applyAlignment="1">
      <alignment horizontal="left" vertical="center" wrapText="1" readingOrder="1"/>
    </xf>
    <xf numFmtId="9" fontId="55" fillId="21" borderId="20" xfId="25" applyNumberFormat="1" applyFont="1" applyFill="1" applyBorder="1" applyAlignment="1">
      <alignment horizontal="center" vertical="center" wrapText="1" readingOrder="1"/>
    </xf>
    <xf numFmtId="9" fontId="54" fillId="21" borderId="20" xfId="35" applyFont="1" applyFill="1" applyBorder="1" applyAlignment="1">
      <alignment horizontal="center" vertical="center" wrapText="1"/>
    </xf>
    <xf numFmtId="0" fontId="36" fillId="21" borderId="10" xfId="25" applyFont="1" applyFill="1" applyBorder="1" applyAlignment="1">
      <alignment vertical="center" wrapText="1"/>
    </xf>
    <xf numFmtId="0" fontId="54" fillId="21" borderId="1" xfId="25" applyFont="1" applyFill="1" applyBorder="1" applyAlignment="1">
      <alignment horizontal="justify" vertical="center" wrapText="1"/>
    </xf>
    <xf numFmtId="0" fontId="55" fillId="21" borderId="1" xfId="25" applyFont="1" applyFill="1" applyBorder="1" applyAlignment="1">
      <alignment horizontal="left" vertical="center" wrapText="1" readingOrder="1"/>
    </xf>
    <xf numFmtId="9" fontId="55" fillId="21" borderId="1" xfId="25" applyNumberFormat="1" applyFont="1" applyFill="1" applyBorder="1" applyAlignment="1">
      <alignment horizontal="center" vertical="center" wrapText="1" readingOrder="1"/>
    </xf>
    <xf numFmtId="9" fontId="54" fillId="21" borderId="1" xfId="35" applyFont="1" applyFill="1" applyBorder="1" applyAlignment="1">
      <alignment horizontal="center" vertical="center" wrapText="1"/>
    </xf>
    <xf numFmtId="0" fontId="36" fillId="21" borderId="9" xfId="25" applyFont="1" applyFill="1" applyBorder="1" applyAlignment="1">
      <alignment vertical="center" wrapText="1"/>
    </xf>
    <xf numFmtId="0" fontId="36" fillId="21" borderId="16" xfId="25" applyFont="1" applyFill="1" applyBorder="1" applyAlignment="1">
      <alignment horizontal="center" vertical="center" wrapText="1"/>
    </xf>
    <xf numFmtId="0" fontId="55" fillId="21" borderId="1" xfId="25" applyFont="1" applyFill="1" applyBorder="1" applyAlignment="1">
      <alignment horizontal="justify" vertical="center" wrapText="1" readingOrder="1"/>
    </xf>
    <xf numFmtId="0" fontId="36" fillId="21" borderId="1" xfId="25" applyFill="1" applyBorder="1" applyAlignment="1">
      <alignment horizontal="center" vertical="center" wrapText="1"/>
    </xf>
    <xf numFmtId="0" fontId="26" fillId="21" borderId="9" xfId="25" applyFont="1" applyFill="1" applyBorder="1" applyAlignment="1">
      <alignment horizontal="justify" vertical="center" wrapText="1"/>
    </xf>
    <xf numFmtId="0" fontId="36" fillId="21" borderId="9" xfId="25" applyFill="1" applyBorder="1" applyAlignment="1">
      <alignment horizontal="left" vertical="center" wrapText="1"/>
    </xf>
    <xf numFmtId="168" fontId="36" fillId="21" borderId="9" xfId="35" applyNumberFormat="1" applyFont="1" applyFill="1" applyBorder="1" applyAlignment="1">
      <alignment horizontal="center" vertical="center" wrapText="1"/>
    </xf>
    <xf numFmtId="9" fontId="36" fillId="21" borderId="9" xfId="35" applyFont="1" applyFill="1" applyBorder="1" applyAlignment="1">
      <alignment horizontal="center" vertical="center" wrapText="1"/>
    </xf>
    <xf numFmtId="0" fontId="26" fillId="21" borderId="1" xfId="25" applyFont="1" applyFill="1" applyBorder="1" applyAlignment="1">
      <alignment horizontal="justify" vertical="center" wrapText="1"/>
    </xf>
    <xf numFmtId="0" fontId="36" fillId="21" borderId="1" xfId="25" applyFill="1" applyBorder="1" applyAlignment="1">
      <alignment horizontal="left" vertical="center" wrapText="1"/>
    </xf>
    <xf numFmtId="168" fontId="36" fillId="21" borderId="1" xfId="35" applyNumberFormat="1" applyFont="1" applyFill="1" applyBorder="1" applyAlignment="1">
      <alignment horizontal="center" vertical="center" wrapText="1"/>
    </xf>
    <xf numFmtId="9" fontId="36" fillId="21" borderId="1" xfId="35" applyFont="1" applyFill="1" applyBorder="1" applyAlignment="1">
      <alignment horizontal="center" vertical="center" wrapText="1"/>
    </xf>
    <xf numFmtId="0" fontId="36" fillId="21" borderId="1" xfId="25" applyFill="1" applyBorder="1" applyAlignment="1">
      <alignment vertical="center" wrapText="1"/>
    </xf>
    <xf numFmtId="0" fontId="36" fillId="21" borderId="1" xfId="25" applyFill="1" applyBorder="1" applyAlignment="1">
      <alignment vertical="top" wrapText="1"/>
    </xf>
    <xf numFmtId="9" fontId="36" fillId="21" borderId="1" xfId="25" applyNumberFormat="1" applyFill="1" applyBorder="1" applyAlignment="1">
      <alignment horizontal="center" vertical="top" wrapText="1"/>
    </xf>
    <xf numFmtId="0" fontId="36" fillId="21" borderId="1" xfId="25" applyFill="1" applyBorder="1" applyAlignment="1">
      <alignment horizontal="justify" vertical="top" wrapText="1"/>
    </xf>
    <xf numFmtId="0" fontId="36" fillId="21" borderId="1" xfId="25" applyFill="1" applyBorder="1" applyAlignment="1">
      <alignment horizontal="center" vertical="top" wrapText="1"/>
    </xf>
    <xf numFmtId="9" fontId="36" fillId="21" borderId="1" xfId="25" applyNumberFormat="1" applyFill="1" applyBorder="1" applyAlignment="1">
      <alignment horizontal="center" vertical="center" wrapText="1"/>
    </xf>
    <xf numFmtId="9" fontId="36" fillId="21" borderId="1" xfId="25" applyNumberFormat="1" applyFill="1" applyBorder="1" applyAlignment="1">
      <alignment vertical="center" wrapText="1"/>
    </xf>
    <xf numFmtId="0" fontId="36" fillId="21" borderId="21" xfId="25" applyFill="1" applyBorder="1" applyAlignment="1">
      <alignment vertical="top" wrapText="1"/>
    </xf>
    <xf numFmtId="0" fontId="36" fillId="21" borderId="21" xfId="25" applyFill="1" applyBorder="1" applyAlignment="1">
      <alignment horizontal="justify" vertical="top" wrapText="1"/>
    </xf>
    <xf numFmtId="9" fontId="36" fillId="21" borderId="21" xfId="25" applyNumberFormat="1" applyFill="1" applyBorder="1" applyAlignment="1">
      <alignment horizontal="center" vertical="center" wrapText="1"/>
    </xf>
    <xf numFmtId="9" fontId="36" fillId="0" borderId="0" xfId="25" applyNumberFormat="1" applyAlignment="1">
      <alignment vertical="top" wrapText="1"/>
    </xf>
    <xf numFmtId="0" fontId="3" fillId="0" borderId="1" xfId="0" applyFont="1" applyFill="1" applyBorder="1" applyAlignment="1">
      <alignment horizontal="justify" vertical="center"/>
    </xf>
    <xf numFmtId="164" fontId="3" fillId="0" borderId="0" xfId="13" applyFont="1" applyBorder="1" applyAlignment="1">
      <alignment horizontal="center" vertical="center" wrapText="1"/>
    </xf>
    <xf numFmtId="0" fontId="4" fillId="10" borderId="1" xfId="0" applyFont="1" applyFill="1" applyBorder="1" applyAlignment="1">
      <alignment horizontal="center" vertical="center" wrapText="1"/>
    </xf>
    <xf numFmtId="0" fontId="4" fillId="11" borderId="1" xfId="0" quotePrefix="1" applyFont="1" applyFill="1" applyBorder="1" applyAlignment="1">
      <alignment horizontal="center" vertical="center" wrapText="1"/>
    </xf>
    <xf numFmtId="172" fontId="4" fillId="5" borderId="1" xfId="6" applyNumberFormat="1" applyFont="1" applyFill="1" applyBorder="1" applyAlignment="1">
      <alignment horizontal="center" vertical="center" wrapText="1"/>
    </xf>
    <xf numFmtId="0" fontId="4" fillId="10" borderId="1" xfId="0" quotePrefix="1" applyFont="1" applyFill="1" applyBorder="1" applyAlignment="1">
      <alignment horizontal="center" vertical="center" wrapText="1"/>
    </xf>
    <xf numFmtId="14" fontId="3" fillId="0" borderId="1" xfId="24" applyNumberFormat="1" applyFont="1" applyFill="1" applyBorder="1" applyAlignment="1" applyProtection="1">
      <alignment horizontal="center" vertical="center" wrapText="1"/>
      <protection locked="0"/>
    </xf>
    <xf numFmtId="0" fontId="3" fillId="0" borderId="21" xfId="24" applyFont="1" applyFill="1" applyBorder="1" applyAlignment="1" applyProtection="1">
      <alignment horizontal="center" vertical="center" wrapText="1"/>
      <protection locked="0"/>
    </xf>
    <xf numFmtId="0" fontId="3" fillId="0" borderId="21" xfId="0" applyFont="1" applyFill="1" applyBorder="1" applyAlignment="1" applyProtection="1">
      <alignment horizontal="center" vertical="center" wrapText="1"/>
      <protection locked="0"/>
    </xf>
    <xf numFmtId="0" fontId="21" fillId="0" borderId="21" xfId="0" applyFont="1" applyFill="1" applyBorder="1" applyAlignment="1" applyProtection="1">
      <alignment horizontal="center" vertical="center" wrapText="1"/>
      <protection locked="0"/>
    </xf>
    <xf numFmtId="171" fontId="21" fillId="0" borderId="21" xfId="24" applyNumberFormat="1" applyFont="1" applyFill="1" applyBorder="1" applyAlignment="1" applyProtection="1">
      <alignment horizontal="center" vertical="center" wrapText="1"/>
      <protection locked="0"/>
    </xf>
    <xf numFmtId="0" fontId="3" fillId="8" borderId="1" xfId="24" applyFont="1" applyFill="1" applyBorder="1" applyAlignment="1" applyProtection="1">
      <alignment horizontal="justify" vertical="center" wrapText="1"/>
      <protection locked="0"/>
    </xf>
    <xf numFmtId="0" fontId="3" fillId="8" borderId="21" xfId="0" applyFont="1" applyFill="1" applyBorder="1" applyAlignment="1">
      <alignment horizontal="justify" vertical="center" wrapText="1"/>
    </xf>
    <xf numFmtId="9" fontId="3" fillId="0" borderId="1" xfId="38" applyFont="1" applyFill="1" applyBorder="1" applyAlignment="1">
      <alignment horizontal="center" vertical="center" wrapText="1"/>
    </xf>
    <xf numFmtId="9" fontId="3" fillId="0" borderId="1" xfId="31" applyFont="1" applyFill="1" applyBorder="1" applyAlignment="1">
      <alignment horizontal="center" vertical="center" wrapText="1"/>
    </xf>
    <xf numFmtId="0" fontId="4" fillId="11" borderId="8" xfId="0" quotePrefix="1" applyFont="1" applyFill="1" applyBorder="1" applyAlignment="1">
      <alignment horizontal="center" vertical="center" wrapText="1"/>
    </xf>
    <xf numFmtId="0" fontId="4" fillId="11" borderId="8" xfId="0" applyFont="1" applyFill="1" applyBorder="1" applyAlignment="1">
      <alignment horizontal="center" vertical="center" wrapText="1"/>
    </xf>
    <xf numFmtId="164" fontId="3" fillId="0" borderId="1" xfId="13" applyFont="1" applyFill="1" applyBorder="1" applyAlignment="1">
      <alignment horizontal="justify" vertical="center" wrapText="1"/>
    </xf>
    <xf numFmtId="0" fontId="3" fillId="0" borderId="1" xfId="0" applyFont="1" applyFill="1" applyBorder="1" applyAlignment="1">
      <alignment horizontal="left" vertical="center" wrapText="1" readingOrder="1"/>
    </xf>
    <xf numFmtId="0" fontId="3" fillId="8" borderId="21" xfId="0" applyFont="1" applyFill="1" applyBorder="1" applyAlignment="1">
      <alignment horizontal="center" vertical="center" wrapText="1"/>
    </xf>
    <xf numFmtId="9" fontId="3" fillId="8" borderId="1" xfId="30" applyFont="1" applyFill="1" applyBorder="1" applyAlignment="1">
      <alignment horizontal="center" vertical="center" wrapText="1"/>
    </xf>
    <xf numFmtId="9" fontId="3" fillId="8" borderId="21" xfId="30" applyFont="1" applyFill="1" applyBorder="1" applyAlignment="1">
      <alignment horizontal="center" vertical="center" wrapText="1"/>
    </xf>
    <xf numFmtId="0" fontId="3" fillId="0" borderId="1" xfId="24" applyFont="1" applyFill="1" applyBorder="1" applyAlignment="1">
      <alignment horizontal="center" vertical="center" wrapText="1"/>
    </xf>
    <xf numFmtId="169" fontId="3" fillId="0" borderId="1" xfId="12" applyNumberFormat="1" applyFont="1" applyFill="1" applyBorder="1" applyAlignment="1">
      <alignment horizontal="center" vertical="center" wrapText="1"/>
    </xf>
    <xf numFmtId="0" fontId="3" fillId="0" borderId="21" xfId="0" applyFont="1" applyFill="1" applyBorder="1" applyAlignment="1">
      <alignment horizontal="center" vertical="center" wrapText="1"/>
    </xf>
    <xf numFmtId="14" fontId="3" fillId="0" borderId="21" xfId="24" applyNumberFormat="1" applyFont="1" applyFill="1" applyBorder="1" applyAlignment="1" applyProtection="1">
      <alignment horizontal="center" vertical="center" wrapText="1"/>
      <protection locked="0"/>
    </xf>
    <xf numFmtId="0" fontId="3" fillId="8" borderId="21" xfId="24" applyFont="1" applyFill="1" applyBorder="1" applyAlignment="1" applyProtection="1">
      <alignment horizontal="justify" vertical="center" wrapText="1"/>
      <protection locked="0"/>
    </xf>
    <xf numFmtId="0" fontId="3" fillId="8" borderId="20" xfId="0" applyFont="1" applyFill="1" applyBorder="1" applyAlignment="1">
      <alignment horizontal="justify" vertical="center" wrapText="1"/>
    </xf>
    <xf numFmtId="0" fontId="3" fillId="0" borderId="20" xfId="24" applyFont="1" applyFill="1" applyBorder="1" applyAlignment="1">
      <alignment horizontal="center" vertical="center" wrapText="1"/>
    </xf>
    <xf numFmtId="9" fontId="3" fillId="8" borderId="20" xfId="30" applyFont="1" applyFill="1" applyBorder="1" applyAlignment="1">
      <alignment horizontal="center" vertical="center" wrapText="1"/>
    </xf>
    <xf numFmtId="0" fontId="3" fillId="8" borderId="20" xfId="0" applyFont="1" applyFill="1" applyBorder="1" applyAlignment="1">
      <alignment horizontal="center" vertical="center" wrapText="1"/>
    </xf>
    <xf numFmtId="0" fontId="3" fillId="0" borderId="21" xfId="24" applyFont="1" applyFill="1" applyBorder="1" applyAlignment="1">
      <alignment horizontal="center" vertical="center" wrapText="1"/>
    </xf>
    <xf numFmtId="0" fontId="3" fillId="0" borderId="1" xfId="0" applyFont="1" applyFill="1" applyBorder="1" applyAlignment="1">
      <alignment horizontal="justify" vertical="justify" wrapText="1"/>
    </xf>
    <xf numFmtId="0" fontId="3" fillId="0" borderId="1" xfId="29" applyFont="1" applyFill="1" applyBorder="1" applyAlignment="1">
      <alignment horizontal="center" vertical="center" wrapText="1"/>
    </xf>
    <xf numFmtId="14" fontId="3" fillId="0" borderId="1" xfId="29" applyNumberFormat="1" applyFont="1" applyFill="1" applyBorder="1" applyAlignment="1">
      <alignment horizontal="center" vertical="center" wrapText="1"/>
    </xf>
    <xf numFmtId="0" fontId="3" fillId="0" borderId="1" xfId="29" applyFont="1" applyFill="1" applyBorder="1" applyAlignment="1">
      <alignment horizontal="justify" vertical="center" wrapText="1"/>
    </xf>
    <xf numFmtId="0" fontId="3" fillId="0" borderId="21" xfId="29" applyFont="1" applyFill="1" applyBorder="1" applyAlignment="1">
      <alignment horizontal="center" vertical="center" wrapText="1"/>
    </xf>
    <xf numFmtId="14" fontId="3" fillId="0" borderId="21" xfId="29" applyNumberFormat="1" applyFont="1" applyFill="1" applyBorder="1" applyAlignment="1">
      <alignment horizontal="center" vertical="center" wrapText="1"/>
    </xf>
    <xf numFmtId="9" fontId="3" fillId="0" borderId="21" xfId="38" applyFont="1" applyFill="1" applyBorder="1" applyAlignment="1">
      <alignment horizontal="center" vertical="center" wrapText="1"/>
    </xf>
    <xf numFmtId="0" fontId="30" fillId="2" borderId="1" xfId="0" applyFont="1" applyFill="1" applyBorder="1" applyAlignment="1">
      <alignment horizontal="center" vertical="center" wrapText="1"/>
    </xf>
    <xf numFmtId="0" fontId="31" fillId="2" borderId="12" xfId="0" applyFont="1" applyFill="1" applyBorder="1" applyAlignment="1">
      <alignment horizontal="center" vertical="center" wrapText="1"/>
    </xf>
    <xf numFmtId="0" fontId="3" fillId="0" borderId="0" xfId="29" applyFont="1" applyFill="1"/>
    <xf numFmtId="0" fontId="3" fillId="0" borderId="0" xfId="0" applyFont="1" applyFill="1"/>
    <xf numFmtId="0" fontId="3" fillId="0" borderId="1" xfId="0" applyFont="1" applyFill="1" applyBorder="1" applyAlignment="1">
      <alignment horizontal="center" vertical="center"/>
    </xf>
    <xf numFmtId="0" fontId="3" fillId="0" borderId="1" xfId="0" applyFont="1" applyFill="1" applyBorder="1" applyAlignment="1">
      <alignment vertical="center" wrapText="1"/>
    </xf>
    <xf numFmtId="14" fontId="3" fillId="0" borderId="21" xfId="0" applyNumberFormat="1" applyFont="1" applyFill="1" applyBorder="1" applyAlignment="1">
      <alignment horizontal="center" vertical="center" wrapText="1"/>
    </xf>
    <xf numFmtId="0" fontId="3" fillId="0" borderId="21" xfId="0" applyFont="1" applyFill="1" applyBorder="1" applyAlignment="1">
      <alignment horizontal="justify" vertical="center" wrapText="1"/>
    </xf>
    <xf numFmtId="9" fontId="3" fillId="0" borderId="21" xfId="31" applyFont="1" applyFill="1" applyBorder="1" applyAlignment="1">
      <alignment horizontal="center" vertical="center" wrapText="1"/>
    </xf>
    <xf numFmtId="0" fontId="3" fillId="0" borderId="20" xfId="0" applyFont="1" applyFill="1" applyBorder="1" applyAlignment="1">
      <alignment horizontal="center" vertical="center" wrapText="1"/>
    </xf>
    <xf numFmtId="9" fontId="56" fillId="0" borderId="20" xfId="25" applyNumberFormat="1" applyFont="1" applyFill="1" applyBorder="1" applyAlignment="1">
      <alignment horizontal="center" vertical="center" wrapText="1"/>
    </xf>
    <xf numFmtId="9" fontId="3" fillId="0" borderId="20" xfId="0" applyNumberFormat="1" applyFont="1" applyFill="1" applyBorder="1" applyAlignment="1">
      <alignment horizontal="center" vertical="center"/>
    </xf>
    <xf numFmtId="9" fontId="56" fillId="0" borderId="1" xfId="25" applyNumberFormat="1" applyFont="1" applyFill="1" applyBorder="1" applyAlignment="1">
      <alignment horizontal="center" vertical="center" wrapText="1"/>
    </xf>
    <xf numFmtId="9" fontId="3" fillId="0" borderId="1" xfId="0" applyNumberFormat="1" applyFont="1" applyFill="1" applyBorder="1" applyAlignment="1">
      <alignment horizontal="center" vertical="center"/>
    </xf>
    <xf numFmtId="9" fontId="3" fillId="0" borderId="1" xfId="0" applyNumberFormat="1" applyFont="1" applyFill="1" applyBorder="1" applyAlignment="1">
      <alignment horizontal="center" vertical="center" wrapText="1"/>
    </xf>
    <xf numFmtId="0" fontId="3" fillId="0" borderId="1" xfId="0" applyFont="1" applyFill="1" applyBorder="1" applyAlignment="1">
      <alignment vertical="center" wrapText="1" readingOrder="1"/>
    </xf>
    <xf numFmtId="9" fontId="3" fillId="0" borderId="1" xfId="31" applyFont="1" applyFill="1" applyBorder="1" applyAlignment="1">
      <alignment horizontal="center" vertical="center"/>
    </xf>
    <xf numFmtId="169" fontId="3" fillId="0" borderId="1" xfId="16" applyNumberFormat="1" applyFont="1" applyFill="1" applyBorder="1" applyAlignment="1">
      <alignment vertical="center" wrapText="1"/>
    </xf>
    <xf numFmtId="169" fontId="3" fillId="0" borderId="1" xfId="12" applyNumberFormat="1" applyFont="1" applyFill="1" applyBorder="1" applyAlignment="1">
      <alignment vertical="center" wrapText="1"/>
    </xf>
    <xf numFmtId="9" fontId="3" fillId="0" borderId="1" xfId="38" applyFont="1" applyFill="1" applyBorder="1" applyAlignment="1">
      <alignment horizontal="center" vertical="center"/>
    </xf>
    <xf numFmtId="9" fontId="3" fillId="0" borderId="1" xfId="30" applyFont="1" applyFill="1" applyBorder="1" applyAlignment="1">
      <alignment horizontal="center" vertical="center"/>
    </xf>
    <xf numFmtId="0" fontId="3" fillId="0" borderId="1" xfId="24" applyFont="1" applyFill="1" applyBorder="1" applyAlignment="1" applyProtection="1">
      <alignment horizontal="justify" wrapText="1"/>
      <protection locked="0"/>
    </xf>
    <xf numFmtId="0" fontId="3" fillId="0" borderId="0" xfId="0" applyFont="1" applyFill="1" applyAlignment="1">
      <alignment horizontal="center" vertical="center"/>
    </xf>
    <xf numFmtId="0" fontId="3" fillId="0" borderId="0" xfId="0" applyFont="1" applyFill="1" applyAlignment="1">
      <alignment horizontal="justify" vertical="center"/>
    </xf>
    <xf numFmtId="9" fontId="3" fillId="0" borderId="0" xfId="30" applyFont="1" applyFill="1" applyAlignment="1">
      <alignment horizontal="center" vertical="center"/>
    </xf>
    <xf numFmtId="172" fontId="3" fillId="0" borderId="0" xfId="6" applyNumberFormat="1" applyFont="1" applyFill="1" applyAlignment="1">
      <alignment horizontal="center" vertical="center"/>
    </xf>
    <xf numFmtId="0" fontId="3" fillId="0" borderId="20" xfId="0" applyFont="1" applyFill="1" applyBorder="1" applyAlignment="1">
      <alignment horizontal="justify" vertical="center"/>
    </xf>
    <xf numFmtId="0" fontId="4" fillId="0" borderId="1" xfId="0" applyFont="1" applyFill="1" applyBorder="1" applyAlignment="1">
      <alignment horizontal="center" vertical="center"/>
    </xf>
    <xf numFmtId="0" fontId="4" fillId="0" borderId="1" xfId="0" applyFont="1" applyBorder="1" applyAlignment="1">
      <alignment horizontal="center"/>
    </xf>
    <xf numFmtId="9" fontId="4" fillId="0" borderId="1" xfId="30" applyFont="1" applyBorder="1" applyAlignment="1">
      <alignment horizontal="center"/>
    </xf>
    <xf numFmtId="0" fontId="4" fillId="10" borderId="1" xfId="0" applyFont="1" applyFill="1" applyBorder="1" applyAlignment="1">
      <alignment horizontal="center" vertical="center"/>
    </xf>
    <xf numFmtId="9" fontId="4" fillId="10" borderId="1" xfId="30" applyFont="1" applyFill="1" applyBorder="1" applyAlignment="1">
      <alignment horizontal="center" vertical="center" wrapText="1"/>
    </xf>
    <xf numFmtId="14" fontId="3" fillId="0" borderId="20" xfId="0" applyNumberFormat="1" applyFont="1" applyFill="1" applyBorder="1" applyAlignment="1">
      <alignment horizontal="center" vertical="center" wrapText="1"/>
    </xf>
    <xf numFmtId="0" fontId="3" fillId="8" borderId="0" xfId="24" applyFont="1" applyFill="1" applyBorder="1" applyAlignment="1" applyProtection="1">
      <alignment horizontal="justify" vertical="center" wrapText="1"/>
      <protection locked="0"/>
    </xf>
    <xf numFmtId="9" fontId="3" fillId="0" borderId="0" xfId="38"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164" fontId="3" fillId="0" borderId="0" xfId="13" applyFont="1" applyFill="1" applyBorder="1" applyAlignment="1" applyProtection="1">
      <alignment horizontal="center" vertical="center" wrapText="1"/>
      <protection locked="0"/>
    </xf>
    <xf numFmtId="172" fontId="3" fillId="0" borderId="0" xfId="6" applyNumberFormat="1" applyFont="1" applyFill="1" applyBorder="1" applyAlignment="1" applyProtection="1">
      <alignment horizontal="center" vertical="center" wrapText="1"/>
      <protection locked="0"/>
    </xf>
    <xf numFmtId="0" fontId="3" fillId="8" borderId="0" xfId="0" applyFont="1" applyFill="1" applyBorder="1" applyAlignment="1">
      <alignment horizontal="justify" vertical="center" wrapText="1"/>
    </xf>
    <xf numFmtId="0" fontId="3" fillId="0" borderId="0" xfId="24" applyFont="1" applyFill="1" applyBorder="1" applyAlignment="1">
      <alignment horizontal="center" vertical="center" wrapText="1"/>
    </xf>
    <xf numFmtId="9" fontId="3" fillId="8" borderId="0" xfId="30" applyFont="1" applyFill="1" applyBorder="1" applyAlignment="1">
      <alignment horizontal="center" vertical="center" wrapText="1"/>
    </xf>
    <xf numFmtId="0" fontId="3" fillId="8" borderId="0" xfId="0" applyFont="1" applyFill="1" applyBorder="1" applyAlignment="1">
      <alignment horizontal="center" vertical="center" wrapText="1"/>
    </xf>
    <xf numFmtId="0" fontId="3" fillId="0" borderId="0" xfId="29" applyFont="1" applyFill="1" applyBorder="1" applyAlignment="1">
      <alignment horizontal="center" vertical="center" wrapText="1"/>
    </xf>
    <xf numFmtId="14" fontId="3" fillId="0" borderId="0" xfId="29" applyNumberFormat="1" applyFont="1" applyFill="1" applyBorder="1" applyAlignment="1">
      <alignment horizontal="center" vertical="center" wrapText="1"/>
    </xf>
    <xf numFmtId="9" fontId="3" fillId="0" borderId="0" xfId="38" applyFont="1" applyFill="1" applyBorder="1" applyAlignment="1">
      <alignment horizontal="center" vertical="center" wrapText="1"/>
    </xf>
    <xf numFmtId="164" fontId="3" fillId="0" borderId="0" xfId="14" applyFont="1" applyFill="1" applyBorder="1" applyAlignment="1">
      <alignment horizontal="center" vertical="center" wrapText="1"/>
    </xf>
    <xf numFmtId="9" fontId="3" fillId="0" borderId="0" xfId="31" applyFont="1" applyFill="1" applyBorder="1" applyAlignment="1">
      <alignment horizontal="center" vertical="center" wrapText="1"/>
    </xf>
    <xf numFmtId="164" fontId="3" fillId="0" borderId="0" xfId="13" applyFont="1" applyFill="1" applyBorder="1" applyAlignment="1">
      <alignment horizontal="center" vertical="center" wrapText="1"/>
    </xf>
    <xf numFmtId="9" fontId="3" fillId="0" borderId="21" xfId="30" applyFont="1" applyFill="1" applyBorder="1" applyAlignment="1">
      <alignment horizontal="center" vertical="center" wrapText="1"/>
    </xf>
    <xf numFmtId="9" fontId="3" fillId="0" borderId="20" xfId="30" applyFont="1" applyFill="1" applyBorder="1" applyAlignment="1">
      <alignment horizontal="center" vertical="center"/>
    </xf>
    <xf numFmtId="9" fontId="3" fillId="0" borderId="20" xfId="30" applyFont="1" applyFill="1" applyBorder="1" applyAlignment="1">
      <alignment horizontal="center" vertical="center" wrapText="1"/>
    </xf>
    <xf numFmtId="9" fontId="3" fillId="0" borderId="21" xfId="30" applyFont="1" applyFill="1" applyBorder="1" applyAlignment="1" applyProtection="1">
      <alignment horizontal="center" vertical="center" wrapText="1"/>
      <protection locked="0"/>
    </xf>
    <xf numFmtId="0" fontId="3" fillId="0" borderId="20" xfId="24" applyFont="1" applyFill="1" applyBorder="1" applyAlignment="1" applyProtection="1">
      <alignment horizontal="center" vertical="center" wrapText="1"/>
      <protection locked="0"/>
    </xf>
    <xf numFmtId="14" fontId="3" fillId="0" borderId="20" xfId="24" applyNumberFormat="1" applyFont="1" applyFill="1" applyBorder="1" applyAlignment="1" applyProtection="1">
      <alignment horizontal="center" vertical="center" wrapText="1"/>
      <protection locked="0"/>
    </xf>
    <xf numFmtId="0" fontId="3" fillId="8" borderId="20" xfId="24" applyFont="1" applyFill="1" applyBorder="1" applyAlignment="1" applyProtection="1">
      <alignment horizontal="justify" vertical="center" wrapText="1"/>
      <protection locked="0"/>
    </xf>
    <xf numFmtId="0" fontId="3" fillId="0" borderId="20" xfId="0" applyFont="1" applyFill="1" applyBorder="1" applyAlignment="1" applyProtection="1">
      <alignment horizontal="center" vertical="center" wrapText="1"/>
      <protection locked="0"/>
    </xf>
    <xf numFmtId="0" fontId="21" fillId="0" borderId="20" xfId="0" applyFont="1" applyFill="1" applyBorder="1" applyAlignment="1" applyProtection="1">
      <alignment horizontal="center" vertical="center" wrapText="1"/>
      <protection locked="0"/>
    </xf>
    <xf numFmtId="171" fontId="21" fillId="0" borderId="20" xfId="24" applyNumberFormat="1" applyFont="1" applyFill="1" applyBorder="1" applyAlignment="1" applyProtection="1">
      <alignment horizontal="center" vertical="center" wrapText="1"/>
      <protection locked="0"/>
    </xf>
    <xf numFmtId="9" fontId="3" fillId="0" borderId="20" xfId="30" applyFont="1" applyFill="1" applyBorder="1" applyAlignment="1" applyProtection="1">
      <alignment horizontal="center" vertical="center" wrapText="1"/>
      <protection locked="0"/>
    </xf>
    <xf numFmtId="9" fontId="29" fillId="22" borderId="9" xfId="30" applyFont="1" applyFill="1" applyBorder="1" applyAlignment="1" applyProtection="1">
      <alignment horizontal="center" vertical="center" wrapText="1"/>
      <protection locked="0"/>
    </xf>
    <xf numFmtId="0" fontId="4" fillId="10" borderId="20" xfId="0" applyFont="1" applyFill="1" applyBorder="1" applyAlignment="1">
      <alignment horizontal="center" vertical="center" wrapText="1"/>
    </xf>
    <xf numFmtId="0" fontId="4" fillId="11" borderId="20" xfId="0" quotePrefix="1" applyFont="1" applyFill="1" applyBorder="1" applyAlignment="1">
      <alignment horizontal="center" vertical="center" wrapText="1"/>
    </xf>
    <xf numFmtId="172" fontId="4" fillId="5" borderId="20" xfId="6" applyNumberFormat="1" applyFont="1" applyFill="1" applyBorder="1" applyAlignment="1">
      <alignment horizontal="center" vertical="center" wrapText="1"/>
    </xf>
    <xf numFmtId="9" fontId="3" fillId="0" borderId="20" xfId="31" applyFont="1" applyFill="1" applyBorder="1" applyAlignment="1">
      <alignment horizontal="center" vertical="center" wrapText="1"/>
    </xf>
    <xf numFmtId="0" fontId="3" fillId="0" borderId="21" xfId="29" applyFont="1" applyFill="1" applyBorder="1" applyAlignment="1">
      <alignment horizontal="justify" vertical="center" wrapText="1"/>
    </xf>
    <xf numFmtId="168" fontId="3" fillId="0" borderId="1" xfId="30" applyNumberFormat="1" applyFont="1" applyFill="1" applyBorder="1" applyAlignment="1">
      <alignment horizontal="center" vertical="center" wrapText="1"/>
    </xf>
    <xf numFmtId="9" fontId="3" fillId="0" borderId="0" xfId="0" applyNumberFormat="1" applyFont="1" applyFill="1" applyBorder="1" applyAlignment="1">
      <alignment vertical="center"/>
    </xf>
    <xf numFmtId="9" fontId="3" fillId="0" borderId="0" xfId="30" applyFont="1" applyFill="1" applyBorder="1" applyAlignment="1">
      <alignment vertical="center"/>
    </xf>
    <xf numFmtId="9" fontId="4" fillId="0" borderId="0" xfId="0" applyNumberFormat="1" applyFont="1" applyFill="1" applyBorder="1" applyAlignment="1">
      <alignment vertical="center"/>
    </xf>
    <xf numFmtId="9" fontId="4" fillId="0" borderId="0" xfId="30" applyFont="1" applyFill="1" applyBorder="1" applyAlignment="1">
      <alignment vertical="center"/>
    </xf>
    <xf numFmtId="164" fontId="3" fillId="0" borderId="1" xfId="13" applyFont="1" applyFill="1" applyBorder="1" applyAlignment="1">
      <alignment horizontal="left" vertical="center" wrapText="1"/>
    </xf>
    <xf numFmtId="9" fontId="3" fillId="0" borderId="20" xfId="38" applyFont="1" applyFill="1" applyBorder="1" applyAlignment="1" applyProtection="1">
      <alignment horizontal="center" vertical="center" wrapText="1"/>
      <protection locked="0"/>
    </xf>
    <xf numFmtId="9" fontId="3" fillId="0" borderId="1" xfId="38" applyFont="1" applyFill="1" applyBorder="1" applyAlignment="1" applyProtection="1">
      <alignment horizontal="center" vertical="center" wrapText="1"/>
      <protection locked="0"/>
    </xf>
    <xf numFmtId="9" fontId="3" fillId="0" borderId="21" xfId="38" applyFont="1" applyFill="1" applyBorder="1" applyAlignment="1" applyProtection="1">
      <alignment horizontal="center" vertical="center" wrapText="1"/>
      <protection locked="0"/>
    </xf>
    <xf numFmtId="9" fontId="4" fillId="22" borderId="0" xfId="0" applyNumberFormat="1" applyFont="1" applyFill="1" applyBorder="1" applyAlignment="1">
      <alignment vertical="center"/>
    </xf>
    <xf numFmtId="9" fontId="3" fillId="22" borderId="0" xfId="0" applyNumberFormat="1" applyFont="1" applyFill="1" applyBorder="1" applyAlignment="1">
      <alignment vertical="center"/>
    </xf>
    <xf numFmtId="0" fontId="36" fillId="0" borderId="0" xfId="25" applyAlignment="1">
      <alignment wrapText="1"/>
    </xf>
    <xf numFmtId="0" fontId="41" fillId="0" borderId="0" xfId="25" applyFont="1" applyFill="1" applyBorder="1" applyAlignment="1">
      <alignment horizontal="center" wrapText="1"/>
    </xf>
    <xf numFmtId="0" fontId="36" fillId="0" borderId="0" xfId="25" applyAlignment="1">
      <alignment horizontal="center" wrapText="1"/>
    </xf>
    <xf numFmtId="0" fontId="57" fillId="0" borderId="0" xfId="25" applyFont="1" applyFill="1" applyBorder="1" applyAlignment="1">
      <alignment horizontal="left" wrapText="1"/>
    </xf>
    <xf numFmtId="0" fontId="41" fillId="0" borderId="0" xfId="25" applyFont="1" applyFill="1" applyBorder="1" applyAlignment="1">
      <alignment horizontal="left" wrapText="1"/>
    </xf>
    <xf numFmtId="0" fontId="36" fillId="0" borderId="0" xfId="25" applyBorder="1" applyAlignment="1">
      <alignment horizontal="center" wrapText="1"/>
    </xf>
    <xf numFmtId="0" fontId="41" fillId="0" borderId="0" xfId="25" applyFont="1" applyFill="1" applyBorder="1" applyAlignment="1">
      <alignment wrapText="1"/>
    </xf>
    <xf numFmtId="9" fontId="36" fillId="0" borderId="0" xfId="35" applyFont="1" applyAlignment="1">
      <alignment wrapText="1"/>
    </xf>
    <xf numFmtId="0" fontId="41" fillId="0" borderId="0" xfId="25" applyFont="1" applyAlignment="1">
      <alignment wrapText="1"/>
    </xf>
    <xf numFmtId="0" fontId="41" fillId="0" borderId="0" xfId="25" applyFont="1" applyAlignment="1"/>
    <xf numFmtId="0" fontId="33" fillId="16" borderId="8" xfId="25" applyFont="1" applyFill="1" applyBorder="1" applyAlignment="1">
      <alignment horizontal="center" vertical="center" wrapText="1"/>
    </xf>
    <xf numFmtId="0" fontId="33" fillId="16" borderId="1" xfId="25" applyFont="1" applyFill="1" applyBorder="1" applyAlignment="1">
      <alignment horizontal="center" vertical="center" wrapText="1"/>
    </xf>
    <xf numFmtId="0" fontId="36" fillId="8" borderId="1" xfId="25" applyFont="1" applyFill="1" applyBorder="1" applyAlignment="1">
      <alignment horizontal="center" vertical="center" wrapText="1"/>
    </xf>
    <xf numFmtId="0" fontId="36" fillId="8" borderId="1" xfId="25" applyFont="1" applyFill="1" applyBorder="1" applyAlignment="1">
      <alignment horizontal="justify" vertical="center" wrapText="1"/>
    </xf>
    <xf numFmtId="0" fontId="55" fillId="8" borderId="1" xfId="25" applyFont="1" applyFill="1" applyBorder="1" applyAlignment="1">
      <alignment horizontal="justify" vertical="center" wrapText="1"/>
    </xf>
    <xf numFmtId="0" fontId="55" fillId="8" borderId="1" xfId="25" applyFont="1" applyFill="1" applyBorder="1" applyAlignment="1">
      <alignment horizontal="left" vertical="center" wrapText="1"/>
    </xf>
    <xf numFmtId="0" fontId="36" fillId="8" borderId="1" xfId="25" applyFont="1" applyFill="1" applyBorder="1" applyAlignment="1">
      <alignment horizontal="left" vertical="center" wrapText="1"/>
    </xf>
    <xf numFmtId="175" fontId="58" fillId="8" borderId="1" xfId="25" applyNumberFormat="1" applyFont="1" applyFill="1" applyBorder="1" applyAlignment="1">
      <alignment horizontal="center" vertical="center" wrapText="1"/>
    </xf>
    <xf numFmtId="175" fontId="58" fillId="0" borderId="1" xfId="25" applyNumberFormat="1" applyFont="1" applyFill="1" applyBorder="1" applyAlignment="1">
      <alignment horizontal="center" vertical="center" wrapText="1"/>
    </xf>
    <xf numFmtId="10" fontId="36" fillId="0" borderId="0" xfId="35" applyNumberFormat="1" applyFont="1" applyAlignment="1">
      <alignment horizontal="center" wrapText="1"/>
    </xf>
    <xf numFmtId="0" fontId="36" fillId="8" borderId="0" xfId="25" applyFill="1" applyAlignment="1">
      <alignment horizontal="center" wrapText="1"/>
    </xf>
    <xf numFmtId="0" fontId="54" fillId="8" borderId="1" xfId="25" applyFont="1" applyFill="1" applyBorder="1" applyAlignment="1">
      <alignment horizontal="left" vertical="center" wrapText="1"/>
    </xf>
    <xf numFmtId="178" fontId="58" fillId="8" borderId="1" xfId="25" applyNumberFormat="1" applyFont="1" applyFill="1" applyBorder="1" applyAlignment="1">
      <alignment horizontal="center" vertical="center" wrapText="1"/>
    </xf>
    <xf numFmtId="168" fontId="36" fillId="8" borderId="0" xfId="35" applyNumberFormat="1" applyFont="1" applyFill="1" applyAlignment="1">
      <alignment horizontal="center" wrapText="1"/>
    </xf>
    <xf numFmtId="0" fontId="54" fillId="8" borderId="1" xfId="25" applyFont="1" applyFill="1" applyBorder="1" applyAlignment="1">
      <alignment horizontal="justify" vertical="center" wrapText="1"/>
    </xf>
    <xf numFmtId="0" fontId="36" fillId="0" borderId="1" xfId="25" applyFont="1" applyBorder="1" applyAlignment="1">
      <alignment horizontal="center" vertical="center" wrapText="1"/>
    </xf>
    <xf numFmtId="0" fontId="36" fillId="0" borderId="1" xfId="25" applyFont="1" applyBorder="1" applyAlignment="1">
      <alignment horizontal="justify" vertical="center" wrapText="1"/>
    </xf>
    <xf numFmtId="0" fontId="55" fillId="0" borderId="1" xfId="25" applyFont="1" applyBorder="1" applyAlignment="1">
      <alignment horizontal="justify" vertical="center" wrapText="1"/>
    </xf>
    <xf numFmtId="0" fontId="55" fillId="0" borderId="1" xfId="25" applyFont="1" applyBorder="1" applyAlignment="1">
      <alignment vertical="center" wrapText="1"/>
    </xf>
    <xf numFmtId="0" fontId="54" fillId="0" borderId="1" xfId="25" applyFont="1" applyBorder="1" applyAlignment="1">
      <alignment horizontal="left" vertical="center" wrapText="1"/>
    </xf>
    <xf numFmtId="0" fontId="36" fillId="0" borderId="1" xfId="25" applyFont="1" applyBorder="1" applyAlignment="1">
      <alignment horizontal="left" vertical="center" wrapText="1"/>
    </xf>
    <xf numFmtId="175" fontId="58" fillId="0" borderId="1" xfId="25" applyNumberFormat="1" applyFont="1" applyBorder="1" applyAlignment="1">
      <alignment horizontal="center" vertical="center" wrapText="1"/>
    </xf>
    <xf numFmtId="0" fontId="55" fillId="0" borderId="1" xfId="25" applyFont="1" applyBorder="1" applyAlignment="1">
      <alignment horizontal="left" vertical="center" wrapText="1"/>
    </xf>
    <xf numFmtId="0" fontId="40" fillId="0" borderId="0" xfId="25" applyFont="1" applyAlignment="1">
      <alignment wrapText="1"/>
    </xf>
    <xf numFmtId="14" fontId="36" fillId="0" borderId="1" xfId="25" applyNumberFormat="1" applyBorder="1" applyAlignment="1">
      <alignment horizontal="left" vertical="center"/>
    </xf>
    <xf numFmtId="0" fontId="51" fillId="0" borderId="1" xfId="25" applyFont="1" applyBorder="1" applyAlignment="1">
      <alignment vertical="top" wrapText="1"/>
    </xf>
    <xf numFmtId="0" fontId="36" fillId="0" borderId="1" xfId="25" applyBorder="1" applyAlignment="1">
      <alignment wrapText="1"/>
    </xf>
    <xf numFmtId="0" fontId="49" fillId="0" borderId="1" xfId="25" applyFont="1" applyFill="1" applyBorder="1" applyAlignment="1">
      <alignment horizontal="center" wrapText="1"/>
    </xf>
    <xf numFmtId="9" fontId="29" fillId="22" borderId="9" xfId="30" applyNumberFormat="1" applyFont="1" applyFill="1" applyBorder="1" applyAlignment="1" applyProtection="1">
      <alignment horizontal="center" vertical="center" wrapText="1"/>
      <protection locked="0"/>
    </xf>
    <xf numFmtId="168" fontId="29" fillId="22" borderId="1" xfId="30" applyNumberFormat="1" applyFont="1" applyFill="1" applyBorder="1" applyAlignment="1" applyProtection="1">
      <alignment horizontal="center" vertical="center" wrapText="1"/>
      <protection locked="0"/>
    </xf>
    <xf numFmtId="172" fontId="3" fillId="0" borderId="1" xfId="6"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10" fontId="3" fillId="0" borderId="0" xfId="0" applyNumberFormat="1" applyFont="1" applyFill="1" applyBorder="1" applyAlignment="1">
      <alignment vertical="center"/>
    </xf>
    <xf numFmtId="10" fontId="3" fillId="16" borderId="0" xfId="0" applyNumberFormat="1" applyFont="1" applyFill="1" applyBorder="1" applyAlignment="1">
      <alignment vertical="center"/>
    </xf>
    <xf numFmtId="168" fontId="4" fillId="22" borderId="1" xfId="30" applyNumberFormat="1" applyFont="1" applyFill="1" applyBorder="1" applyAlignment="1">
      <alignment horizontal="center"/>
    </xf>
    <xf numFmtId="0" fontId="4" fillId="0" borderId="1" xfId="0" applyFont="1" applyFill="1" applyBorder="1" applyAlignment="1">
      <alignment horizontal="center"/>
    </xf>
    <xf numFmtId="9" fontId="4" fillId="0" borderId="1" xfId="30" applyFont="1" applyFill="1" applyBorder="1" applyAlignment="1">
      <alignment horizontal="center"/>
    </xf>
    <xf numFmtId="0" fontId="3" fillId="0" borderId="0" xfId="29" applyFont="1" applyFill="1" applyBorder="1" applyAlignment="1">
      <alignment horizontal="justify" vertical="center" wrapText="1"/>
    </xf>
    <xf numFmtId="0" fontId="3" fillId="0" borderId="0" xfId="0" applyFont="1"/>
    <xf numFmtId="0" fontId="29" fillId="2" borderId="0" xfId="0" applyFont="1" applyFill="1" applyBorder="1" applyAlignment="1">
      <alignment horizontal="center" vertical="center" wrapText="1"/>
    </xf>
    <xf numFmtId="0" fontId="29" fillId="2" borderId="23" xfId="0" applyFont="1" applyFill="1" applyBorder="1" applyAlignment="1">
      <alignment horizontal="center" vertical="center" wrapText="1"/>
    </xf>
    <xf numFmtId="0" fontId="29" fillId="2" borderId="24" xfId="0" applyFont="1" applyFill="1" applyBorder="1" applyAlignment="1">
      <alignment horizontal="center" vertical="center" wrapText="1"/>
    </xf>
    <xf numFmtId="9" fontId="29" fillId="22" borderId="1" xfId="30" applyFont="1" applyFill="1" applyBorder="1" applyAlignment="1" applyProtection="1">
      <alignment horizontal="center" vertical="center" wrapText="1"/>
      <protection locked="0"/>
    </xf>
    <xf numFmtId="9" fontId="29" fillId="22" borderId="1" xfId="30" applyNumberFormat="1" applyFont="1" applyFill="1" applyBorder="1" applyAlignment="1" applyProtection="1">
      <alignment horizontal="center" vertical="center" wrapText="1"/>
      <protection locked="0"/>
    </xf>
    <xf numFmtId="0" fontId="4" fillId="10" borderId="8" xfId="0" applyFont="1" applyFill="1" applyBorder="1" applyAlignment="1">
      <alignment horizontal="center" vertical="center" wrapText="1"/>
    </xf>
    <xf numFmtId="9" fontId="4" fillId="11" borderId="1" xfId="30" applyFont="1" applyFill="1" applyBorder="1" applyAlignment="1">
      <alignment horizontal="center" vertical="center" wrapText="1"/>
    </xf>
    <xf numFmtId="0" fontId="4" fillId="11" borderId="1" xfId="0" applyFont="1" applyFill="1" applyBorder="1" applyAlignment="1">
      <alignment horizontal="center" vertical="center" wrapText="1"/>
    </xf>
    <xf numFmtId="9" fontId="3" fillId="20" borderId="1" xfId="30" applyFont="1" applyFill="1" applyBorder="1" applyAlignment="1" applyProtection="1">
      <alignment horizontal="center" vertical="center" wrapText="1"/>
      <protection locked="0"/>
    </xf>
    <xf numFmtId="9" fontId="3" fillId="20" borderId="8" xfId="30" applyFont="1" applyFill="1" applyBorder="1" applyAlignment="1" applyProtection="1">
      <alignment horizontal="center" vertical="center" wrapText="1"/>
      <protection locked="0"/>
    </xf>
    <xf numFmtId="0" fontId="3" fillId="20" borderId="1" xfId="24" applyFont="1" applyFill="1" applyBorder="1" applyAlignment="1" applyProtection="1">
      <alignment horizontal="center" vertical="center" wrapText="1"/>
      <protection locked="0"/>
    </xf>
    <xf numFmtId="0" fontId="3" fillId="20" borderId="8" xfId="24" applyFont="1" applyFill="1" applyBorder="1" applyAlignment="1" applyProtection="1">
      <alignment horizontal="center" vertical="center" wrapText="1"/>
      <protection locked="0"/>
    </xf>
    <xf numFmtId="0" fontId="4" fillId="11" borderId="20" xfId="0" applyFont="1" applyFill="1" applyBorder="1" applyAlignment="1">
      <alignment horizontal="center" vertical="center" wrapText="1"/>
    </xf>
    <xf numFmtId="0" fontId="3" fillId="0" borderId="1" xfId="0"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0" fontId="3" fillId="0" borderId="18" xfId="24" applyFont="1" applyFill="1" applyBorder="1" applyAlignment="1" applyProtection="1">
      <alignment horizontal="center" vertical="center" wrapText="1"/>
      <protection locked="0"/>
    </xf>
    <xf numFmtId="0" fontId="3" fillId="0" borderId="7" xfId="24" applyFont="1" applyFill="1" applyBorder="1" applyAlignment="1" applyProtection="1">
      <alignment horizontal="center" vertical="center" wrapText="1"/>
      <protection locked="0"/>
    </xf>
    <xf numFmtId="0" fontId="3" fillId="0" borderId="19" xfId="24" applyFont="1" applyFill="1" applyBorder="1" applyAlignment="1" applyProtection="1">
      <alignment horizontal="center" vertical="center" wrapText="1"/>
      <protection locked="0"/>
    </xf>
    <xf numFmtId="0" fontId="3" fillId="0" borderId="25" xfId="24" applyFont="1" applyFill="1" applyBorder="1" applyAlignment="1" applyProtection="1">
      <alignment horizontal="center" vertical="center" wrapText="1"/>
      <protection locked="0"/>
    </xf>
    <xf numFmtId="0" fontId="3" fillId="0" borderId="0" xfId="24" applyFont="1" applyFill="1" applyBorder="1" applyAlignment="1" applyProtection="1">
      <alignment horizontal="center" vertical="center" wrapText="1"/>
      <protection locked="0"/>
    </xf>
    <xf numFmtId="0" fontId="3" fillId="0" borderId="23" xfId="24" applyFont="1" applyFill="1" applyBorder="1" applyAlignment="1" applyProtection="1">
      <alignment horizontal="center" vertical="center" wrapText="1"/>
      <protection locked="0"/>
    </xf>
    <xf numFmtId="0" fontId="3" fillId="0" borderId="13" xfId="24" applyFont="1" applyFill="1" applyBorder="1" applyAlignment="1" applyProtection="1">
      <alignment horizontal="center" vertical="center" wrapText="1"/>
      <protection locked="0"/>
    </xf>
    <xf numFmtId="0" fontId="3" fillId="0" borderId="11" xfId="24" applyFont="1" applyFill="1" applyBorder="1" applyAlignment="1" applyProtection="1">
      <alignment horizontal="center" vertical="center" wrapText="1"/>
      <protection locked="0"/>
    </xf>
    <xf numFmtId="0" fontId="3" fillId="0" borderId="24" xfId="24" applyFont="1" applyFill="1" applyBorder="1" applyAlignment="1" applyProtection="1">
      <alignment horizontal="center" vertical="center" wrapText="1"/>
      <protection locked="0"/>
    </xf>
    <xf numFmtId="172" fontId="4" fillId="5" borderId="8" xfId="6" applyNumberFormat="1" applyFont="1" applyFill="1" applyBorder="1" applyAlignment="1">
      <alignment horizontal="center" vertical="center" wrapText="1"/>
    </xf>
    <xf numFmtId="172" fontId="4" fillId="5" borderId="9" xfId="6" applyNumberFormat="1" applyFont="1" applyFill="1" applyBorder="1" applyAlignment="1">
      <alignment horizontal="center" vertical="center" wrapText="1"/>
    </xf>
    <xf numFmtId="0" fontId="4" fillId="16" borderId="16" xfId="0" applyFont="1" applyFill="1" applyBorder="1" applyAlignment="1" applyProtection="1">
      <alignment horizontal="left" vertical="center" wrapText="1"/>
      <protection locked="0"/>
    </xf>
    <xf numFmtId="0" fontId="4" fillId="16" borderId="2" xfId="0" applyFont="1" applyFill="1" applyBorder="1" applyAlignment="1" applyProtection="1">
      <alignment horizontal="left" vertical="center" wrapText="1"/>
      <protection locked="0"/>
    </xf>
    <xf numFmtId="0" fontId="3" fillId="0" borderId="8"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9" xfId="0" applyFont="1" applyBorder="1" applyAlignment="1">
      <alignment horizontal="center" vertical="center" wrapText="1"/>
    </xf>
    <xf numFmtId="14" fontId="3" fillId="0" borderId="8" xfId="0" applyNumberFormat="1" applyFont="1" applyBorder="1" applyAlignment="1">
      <alignment horizontal="center" vertical="center" wrapText="1"/>
    </xf>
    <xf numFmtId="14" fontId="3" fillId="0" borderId="10" xfId="0" applyNumberFormat="1" applyFont="1" applyBorder="1" applyAlignment="1">
      <alignment horizontal="center" vertical="center" wrapText="1"/>
    </xf>
    <xf numFmtId="14" fontId="3" fillId="0" borderId="9"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4" fillId="16" borderId="1" xfId="0" applyFont="1" applyFill="1" applyBorder="1" applyAlignment="1" applyProtection="1">
      <alignment horizontal="left" vertical="center" wrapText="1"/>
      <protection locked="0"/>
    </xf>
    <xf numFmtId="0" fontId="4" fillId="16" borderId="1" xfId="0" applyFont="1" applyFill="1" applyBorder="1" applyAlignment="1">
      <alignment horizontal="left" vertical="center" wrapText="1"/>
    </xf>
    <xf numFmtId="14" fontId="3" fillId="0" borderId="1" xfId="0" applyNumberFormat="1" applyFont="1" applyBorder="1" applyAlignment="1">
      <alignment horizontal="center" vertical="center" wrapText="1"/>
    </xf>
    <xf numFmtId="164" fontId="3" fillId="0" borderId="8" xfId="13" applyFont="1" applyFill="1" applyBorder="1" applyAlignment="1" applyProtection="1">
      <alignment horizontal="center" vertical="center" wrapText="1"/>
      <protection locked="0"/>
    </xf>
    <xf numFmtId="164" fontId="3" fillId="0" borderId="10" xfId="13" applyFont="1" applyFill="1" applyBorder="1" applyAlignment="1" applyProtection="1">
      <alignment horizontal="center" vertical="center" wrapText="1"/>
      <protection locked="0"/>
    </xf>
    <xf numFmtId="164" fontId="3" fillId="0" borderId="9" xfId="13" applyFont="1" applyFill="1" applyBorder="1" applyAlignment="1" applyProtection="1">
      <alignment horizontal="center" vertical="center" wrapText="1"/>
      <protection locked="0"/>
    </xf>
    <xf numFmtId="0" fontId="4" fillId="16" borderId="16" xfId="0" applyFont="1" applyFill="1" applyBorder="1" applyAlignment="1">
      <alignment horizontal="left" vertical="center" wrapText="1"/>
    </xf>
    <xf numFmtId="0" fontId="4" fillId="16" borderId="17" xfId="0" applyFont="1" applyFill="1" applyBorder="1" applyAlignment="1">
      <alignment horizontal="left" vertical="center" wrapText="1"/>
    </xf>
    <xf numFmtId="14" fontId="3" fillId="0" borderId="1" xfId="24" applyNumberFormat="1" applyFont="1" applyBorder="1" applyAlignment="1" applyProtection="1">
      <alignment horizontal="center" vertical="center" wrapText="1"/>
      <protection locked="0"/>
    </xf>
    <xf numFmtId="0" fontId="3" fillId="0" borderId="1" xfId="24" applyFont="1" applyBorder="1" applyAlignment="1" applyProtection="1">
      <alignment horizontal="center" vertical="center" wrapText="1"/>
      <protection locked="0"/>
    </xf>
    <xf numFmtId="0" fontId="3" fillId="0" borderId="8" xfId="24" applyFont="1" applyBorder="1" applyAlignment="1" applyProtection="1">
      <alignment horizontal="center" vertical="center" wrapText="1"/>
      <protection locked="0"/>
    </xf>
    <xf numFmtId="172" fontId="3" fillId="0" borderId="1" xfId="6" applyNumberFormat="1" applyFont="1" applyBorder="1" applyAlignment="1" applyProtection="1">
      <alignment horizontal="center" vertical="center" wrapText="1"/>
      <protection locked="0"/>
    </xf>
    <xf numFmtId="172" fontId="3" fillId="0" borderId="8" xfId="6" applyNumberFormat="1" applyFont="1" applyBorder="1" applyAlignment="1" applyProtection="1">
      <alignment horizontal="center" vertical="center" wrapText="1"/>
      <protection locked="0"/>
    </xf>
    <xf numFmtId="14" fontId="3" fillId="0" borderId="8" xfId="24" applyNumberFormat="1" applyFont="1" applyFill="1" applyBorder="1" applyAlignment="1" applyProtection="1">
      <alignment horizontal="center" vertical="center" wrapText="1"/>
      <protection locked="0"/>
    </xf>
    <xf numFmtId="0" fontId="3" fillId="0" borderId="10" xfId="24" applyFont="1" applyFill="1" applyBorder="1" applyAlignment="1" applyProtection="1">
      <alignment horizontal="center" vertical="center" wrapText="1"/>
      <protection locked="0"/>
    </xf>
    <xf numFmtId="0" fontId="3" fillId="0" borderId="9" xfId="24" applyFont="1" applyFill="1" applyBorder="1" applyAlignment="1" applyProtection="1">
      <alignment horizontal="center" vertical="center" wrapText="1"/>
      <protection locked="0"/>
    </xf>
    <xf numFmtId="172" fontId="3" fillId="0" borderId="10" xfId="6" applyNumberFormat="1" applyFont="1" applyBorder="1" applyAlignment="1" applyProtection="1">
      <alignment horizontal="center" vertical="center" wrapText="1"/>
      <protection locked="0"/>
    </xf>
    <xf numFmtId="172" fontId="3" fillId="0" borderId="9" xfId="6" applyNumberFormat="1" applyFont="1" applyBorder="1" applyAlignment="1" applyProtection="1">
      <alignment horizontal="center" vertical="center" wrapText="1"/>
      <protection locked="0"/>
    </xf>
    <xf numFmtId="0" fontId="4" fillId="11" borderId="16" xfId="0" applyFont="1" applyFill="1" applyBorder="1" applyAlignment="1">
      <alignment horizontal="center" vertical="center" wrapText="1"/>
    </xf>
    <xf numFmtId="0" fontId="4" fillId="11" borderId="17" xfId="0" applyFont="1" applyFill="1" applyBorder="1" applyAlignment="1">
      <alignment horizontal="center" vertical="center" wrapText="1"/>
    </xf>
    <xf numFmtId="0" fontId="4" fillId="11" borderId="2" xfId="0" applyFont="1" applyFill="1" applyBorder="1" applyAlignment="1">
      <alignment horizontal="center" vertical="center" wrapText="1"/>
    </xf>
    <xf numFmtId="172" fontId="3" fillId="0" borderId="8" xfId="6" applyNumberFormat="1" applyFont="1" applyFill="1" applyBorder="1" applyAlignment="1" applyProtection="1">
      <alignment horizontal="center" vertical="center" wrapText="1"/>
      <protection locked="0"/>
    </xf>
    <xf numFmtId="172" fontId="3" fillId="0" borderId="10" xfId="6" applyNumberFormat="1" applyFont="1" applyFill="1" applyBorder="1" applyAlignment="1" applyProtection="1">
      <alignment horizontal="center" vertical="center" wrapText="1"/>
      <protection locked="0"/>
    </xf>
    <xf numFmtId="172" fontId="3" fillId="0" borderId="9" xfId="6"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0" borderId="9" xfId="0" applyFont="1" applyFill="1" applyBorder="1" applyAlignment="1" applyProtection="1">
      <alignment horizontal="left" vertical="center" wrapText="1"/>
      <protection locked="0"/>
    </xf>
    <xf numFmtId="0" fontId="3" fillId="0" borderId="8" xfId="24" applyFont="1" applyFill="1" applyBorder="1" applyAlignment="1" applyProtection="1">
      <alignment horizontal="justify" vertical="center" wrapText="1"/>
      <protection locked="0"/>
    </xf>
    <xf numFmtId="0" fontId="3" fillId="0" borderId="10" xfId="24" applyFont="1" applyFill="1" applyBorder="1" applyAlignment="1" applyProtection="1">
      <alignment horizontal="justify" vertical="center" wrapText="1"/>
      <protection locked="0"/>
    </xf>
    <xf numFmtId="0" fontId="3" fillId="0" borderId="9" xfId="24" applyFont="1" applyFill="1" applyBorder="1" applyAlignment="1" applyProtection="1">
      <alignment horizontal="justify" vertical="center" wrapText="1"/>
      <protection locked="0"/>
    </xf>
    <xf numFmtId="0" fontId="4" fillId="0" borderId="18" xfId="0" applyFont="1" applyFill="1" applyBorder="1" applyAlignment="1" applyProtection="1">
      <alignment horizontal="center" vertical="center" wrapText="1"/>
      <protection locked="0"/>
    </xf>
    <xf numFmtId="0" fontId="4" fillId="0" borderId="7" xfId="0" applyFont="1" applyFill="1" applyBorder="1" applyAlignment="1" applyProtection="1">
      <alignment horizontal="center" vertical="center" wrapText="1"/>
      <protection locked="0"/>
    </xf>
    <xf numFmtId="0" fontId="3" fillId="0" borderId="8" xfId="24" applyFont="1" applyFill="1" applyBorder="1" applyAlignment="1" applyProtection="1">
      <alignment horizontal="center" vertical="center" wrapText="1"/>
      <protection locked="0"/>
    </xf>
    <xf numFmtId="0" fontId="4" fillId="10" borderId="8" xfId="0" applyFont="1" applyFill="1" applyBorder="1" applyAlignment="1">
      <alignment horizontal="center" vertical="center" wrapText="1"/>
    </xf>
    <xf numFmtId="0" fontId="4" fillId="10" borderId="9" xfId="0" applyFont="1" applyFill="1" applyBorder="1" applyAlignment="1">
      <alignment horizontal="center" vertical="center" wrapText="1"/>
    </xf>
    <xf numFmtId="169" fontId="3" fillId="0" borderId="8" xfId="12" applyNumberFormat="1" applyFont="1" applyFill="1" applyBorder="1" applyAlignment="1">
      <alignment horizontal="center" vertical="center" wrapText="1"/>
    </xf>
    <xf numFmtId="169" fontId="3" fillId="0" borderId="10" xfId="12" applyNumberFormat="1" applyFont="1" applyFill="1" applyBorder="1" applyAlignment="1">
      <alignment horizontal="center" vertical="center" wrapText="1"/>
    </xf>
    <xf numFmtId="169" fontId="3" fillId="0" borderId="9" xfId="12" applyNumberFormat="1" applyFont="1" applyFill="1" applyBorder="1" applyAlignment="1">
      <alignment horizontal="center" vertical="center" wrapText="1"/>
    </xf>
    <xf numFmtId="0" fontId="14" fillId="2" borderId="1" xfId="0" applyFont="1" applyFill="1" applyBorder="1" applyAlignment="1">
      <alignment horizontal="center" vertical="center" wrapText="1"/>
    </xf>
    <xf numFmtId="14" fontId="3" fillId="0" borderId="10" xfId="24" applyNumberFormat="1" applyFont="1" applyFill="1" applyBorder="1" applyAlignment="1" applyProtection="1">
      <alignment horizontal="center" vertical="center" wrapText="1"/>
      <protection locked="0"/>
    </xf>
    <xf numFmtId="14" fontId="3" fillId="0" borderId="9" xfId="24" applyNumberFormat="1" applyFont="1" applyFill="1" applyBorder="1" applyAlignment="1" applyProtection="1">
      <alignment horizontal="center" vertical="center" wrapText="1"/>
      <protection locked="0"/>
    </xf>
    <xf numFmtId="0" fontId="7" fillId="2" borderId="16" xfId="0" applyFont="1" applyFill="1" applyBorder="1" applyAlignment="1">
      <alignment horizontal="right" vertical="center" wrapText="1"/>
    </xf>
    <xf numFmtId="0" fontId="7" fillId="2" borderId="2" xfId="0" applyFont="1" applyFill="1" applyBorder="1" applyAlignment="1">
      <alignment horizontal="right" vertical="center"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7" fillId="2" borderId="18" xfId="0" applyFont="1" applyFill="1" applyBorder="1" applyAlignment="1">
      <alignment horizontal="right" vertical="center" wrapText="1"/>
    </xf>
    <xf numFmtId="0" fontId="7" fillId="2" borderId="19" xfId="0" applyFont="1" applyFill="1" applyBorder="1" applyAlignment="1">
      <alignment horizontal="right" vertical="center" wrapText="1"/>
    </xf>
    <xf numFmtId="0" fontId="7" fillId="2" borderId="13" xfId="0" applyFont="1" applyFill="1" applyBorder="1" applyAlignment="1">
      <alignment horizontal="right" vertical="center" wrapText="1"/>
    </xf>
    <xf numFmtId="0" fontId="7" fillId="2" borderId="24" xfId="0" applyFont="1" applyFill="1" applyBorder="1" applyAlignment="1">
      <alignment horizontal="right" vertical="center" wrapText="1"/>
    </xf>
    <xf numFmtId="9" fontId="4" fillId="11" borderId="8" xfId="30" applyFont="1" applyFill="1" applyBorder="1" applyAlignment="1">
      <alignment horizontal="center" vertical="center" wrapText="1"/>
    </xf>
    <xf numFmtId="9" fontId="4" fillId="11" borderId="9" xfId="30" applyFont="1" applyFill="1" applyBorder="1" applyAlignment="1">
      <alignment horizontal="center" vertical="center" wrapText="1"/>
    </xf>
    <xf numFmtId="9" fontId="3" fillId="0" borderId="8" xfId="30" applyFont="1" applyFill="1" applyBorder="1" applyAlignment="1" applyProtection="1">
      <alignment horizontal="center" vertical="center" wrapText="1"/>
      <protection locked="0"/>
    </xf>
    <xf numFmtId="9" fontId="3" fillId="0" borderId="10" xfId="30" applyFont="1" applyFill="1" applyBorder="1" applyAlignment="1" applyProtection="1">
      <alignment horizontal="center" vertical="center" wrapText="1"/>
      <protection locked="0"/>
    </xf>
    <xf numFmtId="9" fontId="3" fillId="0" borderId="9" xfId="30" applyFont="1" applyFill="1" applyBorder="1" applyAlignment="1" applyProtection="1">
      <alignment horizontal="center" vertical="center" wrapText="1"/>
      <protection locked="0"/>
    </xf>
    <xf numFmtId="0" fontId="15" fillId="2" borderId="25" xfId="0" applyFont="1" applyFill="1" applyBorder="1" applyAlignment="1">
      <alignment horizontal="center" vertical="center" wrapText="1"/>
    </xf>
    <xf numFmtId="0" fontId="15" fillId="2" borderId="0"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5" fillId="2" borderId="13" xfId="0" applyFont="1" applyFill="1" applyBorder="1" applyAlignment="1">
      <alignment horizontal="center" vertical="center" wrapText="1"/>
    </xf>
    <xf numFmtId="0" fontId="15" fillId="2" borderId="11" xfId="0" applyFont="1" applyFill="1" applyBorder="1" applyAlignment="1">
      <alignment horizontal="center" vertical="center" wrapText="1"/>
    </xf>
    <xf numFmtId="0" fontId="15" fillId="2" borderId="24" xfId="0" applyFont="1" applyFill="1" applyBorder="1" applyAlignment="1">
      <alignment horizontal="center" vertical="center" wrapText="1"/>
    </xf>
    <xf numFmtId="164" fontId="3" fillId="0" borderId="8" xfId="13" applyFont="1" applyBorder="1" applyAlignment="1">
      <alignment horizontal="center" vertical="center" wrapText="1"/>
    </xf>
    <xf numFmtId="164" fontId="3" fillId="0" borderId="10" xfId="13" applyFont="1" applyBorder="1" applyAlignment="1">
      <alignment horizontal="center" vertical="center" wrapText="1"/>
    </xf>
    <xf numFmtId="164" fontId="3" fillId="0" borderId="9" xfId="13" applyFont="1" applyBorder="1" applyAlignment="1">
      <alignment horizontal="center" vertical="center" wrapText="1"/>
    </xf>
    <xf numFmtId="175" fontId="36" fillId="21" borderId="22" xfId="21" applyNumberFormat="1" applyFont="1" applyFill="1" applyBorder="1" applyAlignment="1">
      <alignment horizontal="center" vertical="center" wrapText="1"/>
    </xf>
    <xf numFmtId="175" fontId="36" fillId="21" borderId="10" xfId="21" applyNumberFormat="1" applyFont="1" applyFill="1" applyBorder="1" applyAlignment="1">
      <alignment horizontal="center" vertical="center" wrapText="1"/>
    </xf>
    <xf numFmtId="175" fontId="36" fillId="21" borderId="26" xfId="21" applyNumberFormat="1" applyFont="1" applyFill="1" applyBorder="1" applyAlignment="1">
      <alignment horizontal="center" vertical="center" wrapText="1"/>
    </xf>
    <xf numFmtId="175" fontId="36" fillId="21" borderId="27" xfId="21" applyNumberFormat="1" applyFont="1" applyFill="1" applyBorder="1" applyAlignment="1">
      <alignment horizontal="center" vertical="center" wrapText="1"/>
    </xf>
    <xf numFmtId="175" fontId="36" fillId="21" borderId="28" xfId="21" applyNumberFormat="1" applyFont="1" applyFill="1" applyBorder="1" applyAlignment="1">
      <alignment horizontal="center" vertical="center" wrapText="1"/>
    </xf>
    <xf numFmtId="175" fontId="36" fillId="21" borderId="29" xfId="21" applyNumberFormat="1" applyFont="1" applyFill="1" applyBorder="1" applyAlignment="1">
      <alignment horizontal="center" vertical="center" wrapText="1"/>
    </xf>
    <xf numFmtId="0" fontId="54" fillId="21" borderId="10" xfId="25" applyFont="1" applyFill="1" applyBorder="1" applyAlignment="1">
      <alignment horizontal="center" vertical="center" wrapText="1"/>
    </xf>
    <xf numFmtId="0" fontId="54" fillId="21" borderId="9" xfId="25" applyFont="1" applyFill="1" applyBorder="1" applyAlignment="1">
      <alignment horizontal="center" vertical="center" wrapText="1"/>
    </xf>
    <xf numFmtId="0" fontId="11" fillId="21" borderId="1" xfId="25" applyFont="1" applyFill="1" applyBorder="1" applyAlignment="1">
      <alignment horizontal="center" vertical="center" wrapText="1"/>
    </xf>
    <xf numFmtId="0" fontId="54" fillId="21" borderId="1" xfId="25" applyFont="1" applyFill="1" applyBorder="1" applyAlignment="1">
      <alignment horizontal="center" vertical="center" wrapText="1"/>
    </xf>
    <xf numFmtId="0" fontId="54" fillId="21" borderId="21" xfId="25" applyFont="1" applyFill="1" applyBorder="1" applyAlignment="1">
      <alignment horizontal="center" vertical="center" wrapText="1"/>
    </xf>
    <xf numFmtId="0" fontId="41" fillId="0" borderId="30" xfId="25" applyFont="1" applyFill="1" applyBorder="1" applyAlignment="1">
      <alignment horizontal="center" vertical="center" wrapText="1"/>
    </xf>
    <xf numFmtId="0" fontId="41" fillId="0" borderId="31" xfId="25" applyFont="1" applyFill="1" applyBorder="1" applyAlignment="1">
      <alignment horizontal="center" vertical="center" wrapText="1"/>
    </xf>
    <xf numFmtId="0" fontId="41" fillId="0" borderId="32" xfId="25" applyFont="1" applyFill="1" applyBorder="1" applyAlignment="1">
      <alignment horizontal="center" vertical="center" wrapText="1"/>
    </xf>
    <xf numFmtId="0" fontId="36" fillId="21" borderId="33" xfId="25" applyFill="1" applyBorder="1" applyAlignment="1">
      <alignment horizontal="center" vertical="center" wrapText="1"/>
    </xf>
    <xf numFmtId="0" fontId="36" fillId="21" borderId="34" xfId="25" applyFill="1" applyBorder="1" applyAlignment="1">
      <alignment horizontal="center" vertical="center" wrapText="1"/>
    </xf>
    <xf numFmtId="0" fontId="36" fillId="21" borderId="35" xfId="25" applyFill="1" applyBorder="1" applyAlignment="1">
      <alignment horizontal="center" vertical="center" wrapText="1"/>
    </xf>
    <xf numFmtId="0" fontId="36" fillId="21" borderId="36" xfId="25" applyFill="1" applyBorder="1" applyAlignment="1">
      <alignment horizontal="center" vertical="center" wrapText="1"/>
    </xf>
    <xf numFmtId="0" fontId="59" fillId="21" borderId="20" xfId="25" applyFont="1" applyFill="1" applyBorder="1" applyAlignment="1">
      <alignment horizontal="center" vertical="center" wrapText="1"/>
    </xf>
    <xf numFmtId="0" fontId="59" fillId="21" borderId="9" xfId="25" applyFont="1" applyFill="1" applyBorder="1" applyAlignment="1">
      <alignment horizontal="center" vertical="center" wrapText="1"/>
    </xf>
    <xf numFmtId="0" fontId="59" fillId="21" borderId="1" xfId="25" applyFont="1" applyFill="1" applyBorder="1" applyAlignment="1">
      <alignment horizontal="center" vertical="center" wrapText="1"/>
    </xf>
    <xf numFmtId="0" fontId="59" fillId="21" borderId="21" xfId="25" applyFont="1" applyFill="1" applyBorder="1" applyAlignment="1">
      <alignment horizontal="center" vertical="center" wrapText="1"/>
    </xf>
    <xf numFmtId="0" fontId="41" fillId="21" borderId="20" xfId="25" applyFont="1" applyFill="1" applyBorder="1" applyAlignment="1">
      <alignment horizontal="center" vertical="center" wrapText="1"/>
    </xf>
    <xf numFmtId="0" fontId="41" fillId="21" borderId="9" xfId="25" applyFont="1" applyFill="1" applyBorder="1" applyAlignment="1">
      <alignment horizontal="center" vertical="center" wrapText="1"/>
    </xf>
    <xf numFmtId="0" fontId="41" fillId="21" borderId="1" xfId="25" applyFont="1" applyFill="1" applyBorder="1" applyAlignment="1">
      <alignment horizontal="center" vertical="center" wrapText="1"/>
    </xf>
    <xf numFmtId="0" fontId="41" fillId="21" borderId="21" xfId="25" applyFont="1" applyFill="1" applyBorder="1" applyAlignment="1">
      <alignment horizontal="center" vertical="center" wrapText="1"/>
    </xf>
    <xf numFmtId="0" fontId="36" fillId="21" borderId="20" xfId="25" applyFill="1" applyBorder="1" applyAlignment="1">
      <alignment horizontal="center" vertical="center" wrapText="1"/>
    </xf>
    <xf numFmtId="0" fontId="36" fillId="21" borderId="9" xfId="25" applyFill="1" applyBorder="1" applyAlignment="1">
      <alignment horizontal="center" vertical="center" wrapText="1"/>
    </xf>
    <xf numFmtId="0" fontId="36" fillId="21" borderId="1" xfId="25" applyFill="1" applyBorder="1" applyAlignment="1">
      <alignment horizontal="center" vertical="center" wrapText="1"/>
    </xf>
    <xf numFmtId="0" fontId="54" fillId="21" borderId="20" xfId="25" applyFont="1" applyFill="1" applyBorder="1" applyAlignment="1">
      <alignment horizontal="center" vertical="center" wrapText="1"/>
    </xf>
    <xf numFmtId="0" fontId="36" fillId="21" borderId="8" xfId="25" applyFill="1" applyBorder="1" applyAlignment="1">
      <alignment horizontal="center" vertical="center" wrapText="1"/>
    </xf>
    <xf numFmtId="0" fontId="36" fillId="21" borderId="10" xfId="25" applyFill="1" applyBorder="1" applyAlignment="1">
      <alignment horizontal="center" vertical="center" wrapText="1"/>
    </xf>
    <xf numFmtId="0" fontId="41" fillId="0" borderId="32" xfId="25" applyFont="1" applyBorder="1" applyAlignment="1">
      <alignment horizontal="center" vertical="center" wrapText="1"/>
    </xf>
    <xf numFmtId="0" fontId="41" fillId="0" borderId="4" xfId="25" applyFont="1" applyBorder="1" applyAlignment="1">
      <alignment horizontal="center" vertical="center" wrapText="1"/>
    </xf>
    <xf numFmtId="0" fontId="36" fillId="21" borderId="21" xfId="25" applyFill="1" applyBorder="1" applyAlignment="1">
      <alignment horizontal="center" vertical="center" wrapText="1"/>
    </xf>
    <xf numFmtId="175" fontId="36" fillId="10" borderId="20" xfId="21" applyNumberFormat="1" applyFont="1" applyFill="1" applyBorder="1" applyAlignment="1">
      <alignment horizontal="center" vertical="center" wrapText="1"/>
    </xf>
    <xf numFmtId="175" fontId="36" fillId="10" borderId="1" xfId="21" applyNumberFormat="1" applyFont="1" applyFill="1" applyBorder="1" applyAlignment="1">
      <alignment horizontal="center" vertical="center" wrapText="1"/>
    </xf>
    <xf numFmtId="175" fontId="36" fillId="10" borderId="8" xfId="21" applyNumberFormat="1" applyFont="1" applyFill="1" applyBorder="1" applyAlignment="1">
      <alignment horizontal="center" vertical="center" wrapText="1"/>
    </xf>
    <xf numFmtId="175" fontId="36" fillId="10" borderId="37" xfId="21" applyNumberFormat="1" applyFont="1" applyFill="1" applyBorder="1" applyAlignment="1">
      <alignment horizontal="center" vertical="center" wrapText="1"/>
    </xf>
    <xf numFmtId="175" fontId="36" fillId="10" borderId="3" xfId="21" applyNumberFormat="1" applyFont="1" applyFill="1" applyBorder="1" applyAlignment="1">
      <alignment horizontal="center" vertical="center" wrapText="1"/>
    </xf>
    <xf numFmtId="175" fontId="36" fillId="10" borderId="38" xfId="21" applyNumberFormat="1" applyFont="1" applyFill="1" applyBorder="1" applyAlignment="1">
      <alignment horizontal="center" vertical="center" wrapText="1"/>
    </xf>
    <xf numFmtId="0" fontId="36" fillId="10" borderId="1" xfId="25" applyFill="1" applyBorder="1" applyAlignment="1">
      <alignment horizontal="center" vertical="center" wrapText="1"/>
    </xf>
    <xf numFmtId="0" fontId="36" fillId="10" borderId="8" xfId="25" applyFill="1" applyBorder="1" applyAlignment="1">
      <alignment horizontal="center" vertical="center" wrapText="1"/>
    </xf>
    <xf numFmtId="0" fontId="11" fillId="10" borderId="1" xfId="25" applyFont="1" applyFill="1" applyBorder="1" applyAlignment="1">
      <alignment horizontal="center" vertical="center" wrapText="1"/>
    </xf>
    <xf numFmtId="0" fontId="11" fillId="10" borderId="8" xfId="25" applyFont="1" applyFill="1" applyBorder="1" applyAlignment="1">
      <alignment horizontal="center" vertical="center" wrapText="1"/>
    </xf>
    <xf numFmtId="0" fontId="41" fillId="0" borderId="33" xfId="25" applyFont="1" applyFill="1" applyBorder="1" applyAlignment="1">
      <alignment horizontal="center" vertical="center" wrapText="1"/>
    </xf>
    <xf numFmtId="0" fontId="41" fillId="0" borderId="35" xfId="25" applyFont="1" applyFill="1" applyBorder="1" applyAlignment="1">
      <alignment horizontal="center" vertical="center" wrapText="1"/>
    </xf>
    <xf numFmtId="0" fontId="41" fillId="0" borderId="36" xfId="25" applyFont="1" applyFill="1" applyBorder="1" applyAlignment="1">
      <alignment horizontal="center" vertical="center" wrapText="1"/>
    </xf>
    <xf numFmtId="0" fontId="36" fillId="0" borderId="20" xfId="25" applyFill="1" applyBorder="1" applyAlignment="1">
      <alignment horizontal="center" vertical="center" wrapText="1"/>
    </xf>
    <xf numFmtId="0" fontId="36" fillId="0" borderId="1" xfId="25" applyFill="1" applyBorder="1" applyAlignment="1">
      <alignment horizontal="center" vertical="center" wrapText="1"/>
    </xf>
    <xf numFmtId="0" fontId="36" fillId="0" borderId="8" xfId="25" applyFill="1" applyBorder="1" applyAlignment="1">
      <alignment horizontal="center" vertical="center" wrapText="1"/>
    </xf>
    <xf numFmtId="0" fontId="60" fillId="10" borderId="20" xfId="25" applyFont="1" applyFill="1" applyBorder="1" applyAlignment="1">
      <alignment horizontal="left" vertical="center" wrapText="1"/>
    </xf>
    <xf numFmtId="0" fontId="60" fillId="10" borderId="1" xfId="25" applyFont="1" applyFill="1" applyBorder="1" applyAlignment="1">
      <alignment horizontal="left" vertical="center" wrapText="1"/>
    </xf>
    <xf numFmtId="0" fontId="60" fillId="10" borderId="8" xfId="25" applyFont="1" applyFill="1" applyBorder="1" applyAlignment="1">
      <alignment horizontal="left" vertical="center" wrapText="1"/>
    </xf>
    <xf numFmtId="0" fontId="36" fillId="10" borderId="20" xfId="25" applyFont="1" applyFill="1" applyBorder="1" applyAlignment="1">
      <alignment horizontal="justify" vertical="center" wrapText="1"/>
    </xf>
    <xf numFmtId="0" fontId="36" fillId="10" borderId="1" xfId="25" applyFont="1" applyFill="1" applyBorder="1" applyAlignment="1">
      <alignment horizontal="justify" vertical="center" wrapText="1"/>
    </xf>
    <xf numFmtId="0" fontId="36" fillId="10" borderId="8" xfId="25" applyFont="1" applyFill="1" applyBorder="1" applyAlignment="1">
      <alignment horizontal="justify" vertical="center" wrapText="1"/>
    </xf>
    <xf numFmtId="0" fontId="36" fillId="10" borderId="20" xfId="25" applyFill="1" applyBorder="1" applyAlignment="1">
      <alignment horizontal="center" vertical="center" wrapText="1"/>
    </xf>
    <xf numFmtId="0" fontId="11" fillId="10" borderId="20" xfId="25" applyFont="1" applyFill="1" applyBorder="1" applyAlignment="1">
      <alignment horizontal="center" vertical="center" wrapText="1"/>
    </xf>
    <xf numFmtId="175" fontId="36" fillId="20" borderId="20" xfId="21" applyNumberFormat="1" applyFont="1" applyFill="1" applyBorder="1" applyAlignment="1">
      <alignment horizontal="center" vertical="center" wrapText="1"/>
    </xf>
    <xf numFmtId="175" fontId="36" fillId="20" borderId="1" xfId="21" applyNumberFormat="1" applyFont="1" applyFill="1" applyBorder="1" applyAlignment="1">
      <alignment horizontal="center" vertical="center" wrapText="1"/>
    </xf>
    <xf numFmtId="175" fontId="36" fillId="20" borderId="21" xfId="21" applyNumberFormat="1" applyFont="1" applyFill="1" applyBorder="1" applyAlignment="1">
      <alignment horizontal="center" vertical="center" wrapText="1"/>
    </xf>
    <xf numFmtId="0" fontId="36" fillId="20" borderId="1" xfId="25" applyFill="1" applyBorder="1" applyAlignment="1">
      <alignment horizontal="center" vertical="center" wrapText="1"/>
    </xf>
    <xf numFmtId="0" fontId="36" fillId="20" borderId="21" xfId="25" applyFill="1" applyBorder="1" applyAlignment="1">
      <alignment horizontal="center" vertical="center" wrapText="1"/>
    </xf>
    <xf numFmtId="0" fontId="11" fillId="20" borderId="1" xfId="25" applyFont="1" applyFill="1" applyBorder="1" applyAlignment="1">
      <alignment horizontal="justify" vertical="center" wrapText="1"/>
    </xf>
    <xf numFmtId="0" fontId="11" fillId="20" borderId="21" xfId="25" applyFont="1" applyFill="1" applyBorder="1" applyAlignment="1">
      <alignment horizontal="justify" vertical="center" wrapText="1"/>
    </xf>
    <xf numFmtId="175" fontId="36" fillId="19" borderId="39" xfId="21" applyNumberFormat="1" applyFont="1" applyFill="1" applyBorder="1" applyAlignment="1">
      <alignment horizontal="center" vertical="center" wrapText="1"/>
    </xf>
    <xf numFmtId="175" fontId="36" fillId="19" borderId="3" xfId="21" applyNumberFormat="1" applyFont="1" applyFill="1" applyBorder="1" applyAlignment="1">
      <alignment horizontal="center" vertical="center" wrapText="1"/>
    </xf>
    <xf numFmtId="0" fontId="41" fillId="0" borderId="40" xfId="25" applyFont="1" applyFill="1" applyBorder="1" applyAlignment="1">
      <alignment horizontal="center" vertical="center" wrapText="1"/>
    </xf>
    <xf numFmtId="0" fontId="41" fillId="0" borderId="41" xfId="25" applyFont="1" applyFill="1" applyBorder="1" applyAlignment="1">
      <alignment horizontal="center" vertical="center" wrapText="1"/>
    </xf>
    <xf numFmtId="0" fontId="26" fillId="19" borderId="8" xfId="25" applyFont="1" applyFill="1" applyBorder="1" applyAlignment="1">
      <alignment horizontal="center" vertical="center" wrapText="1"/>
    </xf>
    <xf numFmtId="0" fontId="26" fillId="19" borderId="10" xfId="25" applyFont="1" applyFill="1" applyBorder="1" applyAlignment="1">
      <alignment horizontal="center" vertical="center" wrapText="1"/>
    </xf>
    <xf numFmtId="0" fontId="36" fillId="0" borderId="21" xfId="25" applyFill="1" applyBorder="1" applyAlignment="1">
      <alignment horizontal="center" vertical="center" wrapText="1"/>
    </xf>
    <xf numFmtId="0" fontId="60" fillId="20" borderId="20" xfId="25" applyFont="1" applyFill="1" applyBorder="1" applyAlignment="1">
      <alignment horizontal="left" vertical="center" wrapText="1"/>
    </xf>
    <xf numFmtId="0" fontId="60" fillId="20" borderId="1" xfId="25" applyFont="1" applyFill="1" applyBorder="1" applyAlignment="1">
      <alignment horizontal="left" vertical="center" wrapText="1"/>
    </xf>
    <xf numFmtId="0" fontId="60" fillId="20" borderId="21" xfId="25" applyFont="1" applyFill="1" applyBorder="1" applyAlignment="1">
      <alignment horizontal="left" vertical="center" wrapText="1"/>
    </xf>
    <xf numFmtId="0" fontId="36" fillId="20" borderId="20" xfId="25" applyFont="1" applyFill="1" applyBorder="1" applyAlignment="1">
      <alignment horizontal="justify" vertical="center" wrapText="1"/>
    </xf>
    <xf numFmtId="0" fontId="36" fillId="20" borderId="1" xfId="25" applyFont="1" applyFill="1" applyBorder="1" applyAlignment="1">
      <alignment horizontal="justify" vertical="center" wrapText="1"/>
    </xf>
    <xf numFmtId="0" fontId="36" fillId="20" borderId="21" xfId="25" applyFont="1" applyFill="1" applyBorder="1" applyAlignment="1">
      <alignment horizontal="justify" vertical="center" wrapText="1"/>
    </xf>
    <xf numFmtId="0" fontId="36" fillId="20" borderId="20" xfId="25" applyFill="1" applyBorder="1" applyAlignment="1">
      <alignment horizontal="center" vertical="center" wrapText="1"/>
    </xf>
    <xf numFmtId="0" fontId="11" fillId="20" borderId="20" xfId="25" applyFont="1" applyFill="1" applyBorder="1" applyAlignment="1">
      <alignment horizontal="center" vertical="center" wrapText="1"/>
    </xf>
    <xf numFmtId="0" fontId="11" fillId="20" borderId="1" xfId="25" applyFont="1" applyFill="1" applyBorder="1" applyAlignment="1">
      <alignment horizontal="center" vertical="center" wrapText="1"/>
    </xf>
    <xf numFmtId="0" fontId="26" fillId="19" borderId="9" xfId="25" applyFont="1" applyFill="1" applyBorder="1" applyAlignment="1">
      <alignment horizontal="center" vertical="center" wrapText="1"/>
    </xf>
    <xf numFmtId="0" fontId="26" fillId="19" borderId="1" xfId="25" applyFont="1" applyFill="1" applyBorder="1" applyAlignment="1">
      <alignment horizontal="center" vertical="center" wrapText="1"/>
    </xf>
    <xf numFmtId="0" fontId="36" fillId="19" borderId="9" xfId="25" applyFill="1" applyBorder="1" applyAlignment="1">
      <alignment horizontal="center" vertical="center" wrapText="1"/>
    </xf>
    <xf numFmtId="0" fontId="36" fillId="19" borderId="1" xfId="25" applyFill="1" applyBorder="1" applyAlignment="1">
      <alignment horizontal="center" vertical="center" wrapText="1"/>
    </xf>
    <xf numFmtId="175" fontId="36" fillId="19" borderId="9" xfId="21" applyNumberFormat="1" applyFont="1" applyFill="1" applyBorder="1" applyAlignment="1">
      <alignment horizontal="center" vertical="center" wrapText="1"/>
    </xf>
    <xf numFmtId="175" fontId="36" fillId="19" borderId="1" xfId="21" applyNumberFormat="1" applyFont="1" applyFill="1" applyBorder="1" applyAlignment="1">
      <alignment horizontal="center" vertical="center" wrapText="1"/>
    </xf>
    <xf numFmtId="175" fontId="36" fillId="18" borderId="20" xfId="21" applyNumberFormat="1" applyFont="1" applyFill="1" applyBorder="1" applyAlignment="1">
      <alignment horizontal="center" vertical="center" wrapText="1"/>
    </xf>
    <xf numFmtId="175" fontId="36" fillId="18" borderId="21" xfId="21" applyNumberFormat="1" applyFont="1" applyFill="1" applyBorder="1" applyAlignment="1">
      <alignment horizontal="center" vertical="center" wrapText="1"/>
    </xf>
    <xf numFmtId="44" fontId="36" fillId="18" borderId="37" xfId="21" applyFont="1" applyFill="1" applyBorder="1" applyAlignment="1">
      <alignment horizontal="center" vertical="center" wrapText="1"/>
    </xf>
    <xf numFmtId="44" fontId="36" fillId="18" borderId="6" xfId="21" applyFont="1" applyFill="1" applyBorder="1" applyAlignment="1">
      <alignment horizontal="center" vertical="center" wrapText="1"/>
    </xf>
    <xf numFmtId="0" fontId="41" fillId="0" borderId="42" xfId="25" applyFont="1" applyFill="1" applyBorder="1" applyAlignment="1">
      <alignment horizontal="center" vertical="center" wrapText="1"/>
    </xf>
    <xf numFmtId="0" fontId="41" fillId="0" borderId="34" xfId="25" applyFont="1" applyFill="1" applyBorder="1" applyAlignment="1">
      <alignment horizontal="center" vertical="center" wrapText="1"/>
    </xf>
    <xf numFmtId="0" fontId="60" fillId="19" borderId="9" xfId="25" applyFont="1" applyFill="1" applyBorder="1" applyAlignment="1">
      <alignment horizontal="left" vertical="center" wrapText="1"/>
    </xf>
    <xf numFmtId="0" fontId="60" fillId="19" borderId="1" xfId="25" applyFont="1" applyFill="1" applyBorder="1" applyAlignment="1">
      <alignment horizontal="left" vertical="center" wrapText="1"/>
    </xf>
    <xf numFmtId="0" fontId="36" fillId="19" borderId="9" xfId="25" applyFont="1" applyFill="1" applyBorder="1" applyAlignment="1">
      <alignment horizontal="justify" vertical="center" wrapText="1"/>
    </xf>
    <xf numFmtId="0" fontId="36" fillId="19" borderId="1" xfId="25" applyFont="1" applyFill="1" applyBorder="1" applyAlignment="1">
      <alignment horizontal="justify" vertical="center" wrapText="1"/>
    </xf>
    <xf numFmtId="0" fontId="36" fillId="0" borderId="43" xfId="25" applyFill="1" applyBorder="1" applyAlignment="1">
      <alignment horizontal="center" vertical="center" wrapText="1"/>
    </xf>
    <xf numFmtId="0" fontId="36" fillId="0" borderId="44" xfId="25" applyFill="1" applyBorder="1" applyAlignment="1">
      <alignment horizontal="center" vertical="center" wrapText="1"/>
    </xf>
    <xf numFmtId="0" fontId="60" fillId="18" borderId="33" xfId="25" applyFont="1" applyFill="1" applyBorder="1" applyAlignment="1">
      <alignment horizontal="justify" vertical="center" wrapText="1"/>
    </xf>
    <xf numFmtId="0" fontId="60" fillId="18" borderId="36" xfId="25" applyFont="1" applyFill="1" applyBorder="1" applyAlignment="1">
      <alignment horizontal="justify" vertical="center" wrapText="1"/>
    </xf>
    <xf numFmtId="0" fontId="36" fillId="18" borderId="20" xfId="25" applyFont="1" applyFill="1" applyBorder="1" applyAlignment="1">
      <alignment horizontal="justify" vertical="center" wrapText="1"/>
    </xf>
    <xf numFmtId="0" fontId="36" fillId="18" borderId="21" xfId="25" applyFont="1" applyFill="1" applyBorder="1" applyAlignment="1">
      <alignment horizontal="justify" vertical="center" wrapText="1"/>
    </xf>
    <xf numFmtId="0" fontId="54" fillId="18" borderId="20" xfId="25" applyFont="1" applyFill="1" applyBorder="1" applyAlignment="1">
      <alignment horizontal="center" vertical="center" wrapText="1"/>
    </xf>
    <xf numFmtId="0" fontId="54" fillId="18" borderId="21" xfId="25" applyFont="1" applyFill="1" applyBorder="1" applyAlignment="1">
      <alignment horizontal="center" vertical="center" wrapText="1"/>
    </xf>
    <xf numFmtId="0" fontId="54" fillId="18" borderId="20" xfId="25" applyFont="1" applyFill="1" applyBorder="1" applyAlignment="1">
      <alignment horizontal="justify" vertical="center" wrapText="1"/>
    </xf>
    <xf numFmtId="0" fontId="54" fillId="18" borderId="21" xfId="25" applyFont="1" applyFill="1" applyBorder="1" applyAlignment="1">
      <alignment horizontal="justify" vertical="center" wrapText="1"/>
    </xf>
    <xf numFmtId="0" fontId="41" fillId="0" borderId="16" xfId="25" applyFont="1" applyBorder="1" applyAlignment="1">
      <alignment horizontal="center" vertical="top" wrapText="1"/>
    </xf>
    <xf numFmtId="0" fontId="41" fillId="0" borderId="17" xfId="25" applyFont="1" applyBorder="1" applyAlignment="1">
      <alignment horizontal="center" vertical="top" wrapText="1"/>
    </xf>
    <xf numFmtId="0" fontId="41" fillId="0" borderId="2" xfId="25" applyFont="1" applyBorder="1" applyAlignment="1">
      <alignment horizontal="center" vertical="top" wrapText="1"/>
    </xf>
    <xf numFmtId="0" fontId="36" fillId="0" borderId="1" xfId="25" applyBorder="1" applyAlignment="1">
      <alignment horizontal="center" vertical="top" wrapText="1"/>
    </xf>
    <xf numFmtId="0" fontId="52" fillId="16" borderId="1" xfId="25" applyFont="1" applyFill="1" applyBorder="1" applyAlignment="1">
      <alignment horizontal="center" vertical="center" wrapText="1"/>
    </xf>
    <xf numFmtId="0" fontId="53" fillId="17" borderId="1" xfId="25" applyFont="1" applyFill="1" applyBorder="1" applyAlignment="1">
      <alignment horizontal="center" vertical="center" wrapText="1"/>
    </xf>
    <xf numFmtId="0" fontId="52" fillId="16" borderId="18" xfId="25" applyFont="1" applyFill="1" applyBorder="1" applyAlignment="1">
      <alignment horizontal="center" vertical="center" wrapText="1"/>
    </xf>
    <xf numFmtId="0" fontId="52" fillId="16" borderId="19" xfId="25" applyFont="1" applyFill="1" applyBorder="1" applyAlignment="1">
      <alignment horizontal="center" vertical="center" wrapText="1"/>
    </xf>
    <xf numFmtId="0" fontId="50" fillId="0" borderId="16" xfId="25" applyFont="1" applyBorder="1" applyAlignment="1">
      <alignment horizontal="center" vertical="top" wrapText="1"/>
    </xf>
    <xf numFmtId="0" fontId="50" fillId="0" borderId="17" xfId="25" applyFont="1" applyBorder="1" applyAlignment="1">
      <alignment horizontal="center" vertical="top" wrapText="1"/>
    </xf>
    <xf numFmtId="0" fontId="50" fillId="0" borderId="2" xfId="25" applyFont="1" applyBorder="1" applyAlignment="1">
      <alignment horizontal="center" vertical="top" wrapText="1"/>
    </xf>
    <xf numFmtId="0" fontId="36" fillId="0" borderId="1" xfId="25" applyBorder="1" applyAlignment="1">
      <alignment horizontal="justify" vertical="top" wrapText="1"/>
    </xf>
    <xf numFmtId="0" fontId="52" fillId="0" borderId="0" xfId="25" applyFont="1" applyFill="1" applyBorder="1" applyAlignment="1">
      <alignment horizontal="center" vertical="center" wrapText="1"/>
    </xf>
    <xf numFmtId="0" fontId="52" fillId="16" borderId="1" xfId="25" applyFont="1" applyFill="1" applyBorder="1" applyAlignment="1">
      <alignment horizontal="center" vertical="center"/>
    </xf>
    <xf numFmtId="0" fontId="52" fillId="16" borderId="1" xfId="25" applyFont="1" applyFill="1" applyBorder="1" applyAlignment="1">
      <alignment horizontal="center" wrapText="1"/>
    </xf>
    <xf numFmtId="0" fontId="61" fillId="0" borderId="0" xfId="25" applyFont="1" applyFill="1" applyBorder="1" applyAlignment="1">
      <alignment horizontal="center" vertical="top" wrapText="1"/>
    </xf>
    <xf numFmtId="0" fontId="47" fillId="0" borderId="0" xfId="25" applyFont="1" applyAlignment="1">
      <alignment horizontal="left" vertical="top" wrapText="1"/>
    </xf>
    <xf numFmtId="0" fontId="51" fillId="0" borderId="16" xfId="25" applyFont="1" applyBorder="1" applyAlignment="1">
      <alignment horizontal="left" vertical="top" wrapText="1"/>
    </xf>
    <xf numFmtId="0" fontId="51" fillId="0" borderId="2" xfId="25" applyFont="1" applyBorder="1" applyAlignment="1">
      <alignment horizontal="left" vertical="top" wrapText="1"/>
    </xf>
    <xf numFmtId="0" fontId="61" fillId="0" borderId="0" xfId="25" applyFont="1" applyFill="1" applyBorder="1" applyAlignment="1">
      <alignment horizontal="center" wrapText="1"/>
    </xf>
    <xf numFmtId="0" fontId="33" fillId="16" borderId="1" xfId="25" applyFont="1" applyFill="1" applyBorder="1" applyAlignment="1">
      <alignment horizontal="center" vertical="center" wrapText="1"/>
    </xf>
    <xf numFmtId="0" fontId="62" fillId="0" borderId="8" xfId="25" applyFont="1" applyBorder="1" applyAlignment="1">
      <alignment horizontal="center" vertical="center" wrapText="1"/>
    </xf>
    <xf numFmtId="0" fontId="62" fillId="0" borderId="10" xfId="25" applyFont="1" applyBorder="1" applyAlignment="1">
      <alignment horizontal="center" vertical="center" wrapText="1"/>
    </xf>
    <xf numFmtId="0" fontId="36" fillId="8" borderId="8" xfId="25" applyFont="1" applyFill="1" applyBorder="1" applyAlignment="1">
      <alignment horizontal="center" vertical="center" wrapText="1"/>
    </xf>
    <xf numFmtId="0" fontId="36" fillId="8" borderId="10" xfId="25" applyFont="1" applyFill="1" applyBorder="1" applyAlignment="1">
      <alignment horizontal="center" vertical="center" wrapText="1"/>
    </xf>
    <xf numFmtId="0" fontId="36" fillId="8" borderId="9" xfId="25" applyFont="1" applyFill="1" applyBorder="1" applyAlignment="1">
      <alignment horizontal="center" vertical="center" wrapText="1"/>
    </xf>
    <xf numFmtId="0" fontId="51" fillId="0" borderId="1" xfId="25" applyFont="1" applyBorder="1" applyAlignment="1">
      <alignment horizontal="left" vertical="top" wrapText="1"/>
    </xf>
    <xf numFmtId="168" fontId="3" fillId="0" borderId="1" xfId="30" applyNumberFormat="1" applyFont="1" applyFill="1" applyBorder="1" applyAlignment="1" applyProtection="1">
      <alignment horizontal="center" vertical="center" wrapText="1"/>
      <protection locked="0"/>
    </xf>
    <xf numFmtId="168" fontId="3" fillId="0" borderId="1" xfId="30" applyNumberFormat="1" applyFont="1" applyFill="1" applyBorder="1" applyAlignment="1">
      <alignment horizontal="center" vertical="center" wrapText="1"/>
    </xf>
    <xf numFmtId="168" fontId="3" fillId="0" borderId="8" xfId="30" applyNumberFormat="1" applyFont="1" applyFill="1" applyBorder="1" applyAlignment="1">
      <alignment horizontal="center" vertical="center" wrapText="1"/>
    </xf>
    <xf numFmtId="168" fontId="3" fillId="0" borderId="20" xfId="30" applyNumberFormat="1" applyFont="1" applyFill="1" applyBorder="1" applyAlignment="1">
      <alignment horizontal="center" vertical="center" wrapText="1"/>
    </xf>
    <xf numFmtId="9" fontId="3" fillId="0" borderId="20" xfId="30" applyFont="1" applyFill="1" applyBorder="1" applyAlignment="1">
      <alignment horizontal="center" vertical="center" wrapText="1"/>
    </xf>
    <xf numFmtId="9" fontId="3" fillId="0" borderId="1" xfId="30" applyFont="1" applyFill="1" applyBorder="1" applyAlignment="1">
      <alignment horizontal="center" vertical="center" wrapText="1"/>
    </xf>
    <xf numFmtId="9" fontId="3" fillId="0" borderId="1" xfId="30" applyFont="1" applyFill="1" applyBorder="1" applyAlignment="1" applyProtection="1">
      <alignment horizontal="center" vertical="center" wrapText="1"/>
      <protection locked="0"/>
    </xf>
    <xf numFmtId="9" fontId="3" fillId="0" borderId="8" xfId="30" applyFont="1" applyFill="1" applyBorder="1" applyAlignment="1">
      <alignment horizontal="center" vertical="center" wrapText="1"/>
    </xf>
    <xf numFmtId="9" fontId="3" fillId="0" borderId="22" xfId="30" applyFont="1" applyFill="1" applyBorder="1" applyAlignment="1" applyProtection="1">
      <alignment horizontal="center" vertical="center" wrapText="1"/>
      <protection locked="0"/>
    </xf>
    <xf numFmtId="0" fontId="4" fillId="22" borderId="9" xfId="24" applyFont="1" applyFill="1" applyBorder="1" applyAlignment="1" applyProtection="1">
      <alignment horizontal="center" vertical="center" wrapText="1"/>
      <protection locked="0"/>
    </xf>
    <xf numFmtId="0" fontId="4" fillId="22" borderId="1" xfId="24" applyFont="1" applyFill="1" applyBorder="1" applyAlignment="1" applyProtection="1">
      <alignment horizontal="center" vertical="center" wrapText="1"/>
      <protection locked="0"/>
    </xf>
    <xf numFmtId="0" fontId="29" fillId="2" borderId="25" xfId="0" applyFont="1" applyFill="1" applyBorder="1" applyAlignment="1">
      <alignment horizontal="center" vertical="center" wrapText="1"/>
    </xf>
    <xf numFmtId="0" fontId="29" fillId="2" borderId="0" xfId="0" applyFont="1" applyFill="1" applyBorder="1" applyAlignment="1">
      <alignment horizontal="center" vertical="center" wrapText="1"/>
    </xf>
    <xf numFmtId="0" fontId="29" fillId="2" borderId="23" xfId="0" applyFont="1" applyFill="1" applyBorder="1" applyAlignment="1">
      <alignment horizontal="center" vertical="center" wrapText="1"/>
    </xf>
    <xf numFmtId="0" fontId="29" fillId="2" borderId="13" xfId="0" applyFont="1" applyFill="1" applyBorder="1" applyAlignment="1">
      <alignment horizontal="center" vertical="center" wrapText="1"/>
    </xf>
    <xf numFmtId="0" fontId="29" fillId="2" borderId="11" xfId="0" applyFont="1" applyFill="1" applyBorder="1" applyAlignment="1">
      <alignment horizontal="center" vertical="center" wrapText="1"/>
    </xf>
    <xf numFmtId="0" fontId="29" fillId="2" borderId="24" xfId="0" applyFont="1" applyFill="1" applyBorder="1" applyAlignment="1">
      <alignment horizontal="center" vertical="center" wrapText="1"/>
    </xf>
    <xf numFmtId="9" fontId="3" fillId="0" borderId="20" xfId="30" applyFont="1" applyFill="1" applyBorder="1" applyAlignment="1" applyProtection="1">
      <alignment horizontal="center" vertical="center" wrapText="1"/>
      <protection locked="0"/>
    </xf>
    <xf numFmtId="9" fontId="3" fillId="0" borderId="21" xfId="30" applyFont="1" applyFill="1" applyBorder="1" applyAlignment="1" applyProtection="1">
      <alignment horizontal="center" vertical="center" wrapText="1"/>
      <protection locked="0"/>
    </xf>
    <xf numFmtId="9" fontId="3" fillId="0" borderId="21" xfId="30" applyFont="1" applyFill="1" applyBorder="1" applyAlignment="1">
      <alignment horizontal="center" vertical="center" wrapText="1"/>
    </xf>
    <xf numFmtId="0" fontId="3" fillId="0" borderId="35" xfId="0" applyFont="1" applyFill="1" applyBorder="1" applyAlignment="1">
      <alignment horizontal="center" vertical="center" wrapText="1"/>
    </xf>
    <xf numFmtId="0" fontId="3" fillId="0" borderId="3" xfId="0" applyFont="1" applyFill="1" applyBorder="1" applyAlignment="1">
      <alignment horizontal="center" vertical="center" wrapText="1"/>
    </xf>
    <xf numFmtId="172" fontId="3" fillId="0" borderId="3" xfId="6" applyNumberFormat="1" applyFont="1" applyFill="1" applyBorder="1" applyAlignment="1">
      <alignment horizontal="center" vertical="center" wrapText="1"/>
    </xf>
    <xf numFmtId="172" fontId="3" fillId="0" borderId="6" xfId="6" applyNumberFormat="1" applyFont="1" applyFill="1" applyBorder="1" applyAlignment="1">
      <alignment horizontal="center" vertical="center" wrapText="1"/>
    </xf>
    <xf numFmtId="0" fontId="4" fillId="10" borderId="35" xfId="0" applyFont="1" applyFill="1" applyBorder="1" applyAlignment="1">
      <alignment horizontal="center" vertical="center" wrapText="1"/>
    </xf>
    <xf numFmtId="0" fontId="4" fillId="10" borderId="45" xfId="0" applyFont="1" applyFill="1" applyBorder="1" applyAlignment="1">
      <alignment horizontal="center" vertical="center" wrapText="1"/>
    </xf>
    <xf numFmtId="0" fontId="4" fillId="16" borderId="33" xfId="0" applyFont="1" applyFill="1" applyBorder="1" applyAlignment="1" applyProtection="1">
      <alignment horizontal="left" vertical="center" wrapText="1"/>
      <protection locked="0"/>
    </xf>
    <xf numFmtId="0" fontId="4" fillId="16" borderId="20" xfId="0" applyFont="1" applyFill="1" applyBorder="1" applyAlignment="1" applyProtection="1">
      <alignment horizontal="left" vertical="center" wrapText="1"/>
      <protection locked="0"/>
    </xf>
    <xf numFmtId="0" fontId="4" fillId="2" borderId="1" xfId="0" applyFont="1" applyFill="1" applyBorder="1" applyAlignment="1">
      <alignment horizontal="center" vertical="center" wrapText="1"/>
    </xf>
    <xf numFmtId="0" fontId="30" fillId="2" borderId="18" xfId="0" applyFont="1" applyFill="1" applyBorder="1" applyAlignment="1">
      <alignment horizontal="right" vertical="center" wrapText="1"/>
    </xf>
    <xf numFmtId="0" fontId="30" fillId="2" borderId="19" xfId="0" applyFont="1" applyFill="1" applyBorder="1" applyAlignment="1">
      <alignment horizontal="right" vertical="center" wrapText="1"/>
    </xf>
    <xf numFmtId="0" fontId="30" fillId="2" borderId="13" xfId="0" applyFont="1" applyFill="1" applyBorder="1" applyAlignment="1">
      <alignment horizontal="right" vertical="center" wrapText="1"/>
    </xf>
    <xf numFmtId="0" fontId="30" fillId="2" borderId="24" xfId="0" applyFont="1" applyFill="1" applyBorder="1" applyAlignment="1">
      <alignment horizontal="right" vertical="center" wrapText="1"/>
    </xf>
    <xf numFmtId="0" fontId="30" fillId="2" borderId="16" xfId="0" applyFont="1" applyFill="1" applyBorder="1" applyAlignment="1">
      <alignment horizontal="right" vertical="center" wrapText="1"/>
    </xf>
    <xf numFmtId="0" fontId="30" fillId="2" borderId="2" xfId="0" applyFont="1" applyFill="1" applyBorder="1" applyAlignment="1">
      <alignment horizontal="right" vertical="center" wrapText="1"/>
    </xf>
    <xf numFmtId="0" fontId="3" fillId="0" borderId="20" xfId="24" applyFont="1" applyFill="1" applyBorder="1" applyAlignment="1" applyProtection="1">
      <alignment horizontal="center" vertical="center" wrapText="1"/>
      <protection locked="0"/>
    </xf>
    <xf numFmtId="0" fontId="3" fillId="0" borderId="1" xfId="24" applyFont="1" applyFill="1" applyBorder="1" applyAlignment="1" applyProtection="1">
      <alignment horizontal="center" vertical="center" wrapText="1"/>
      <protection locked="0"/>
    </xf>
    <xf numFmtId="172" fontId="3" fillId="0" borderId="37" xfId="6" applyNumberFormat="1" applyFont="1" applyFill="1" applyBorder="1" applyAlignment="1" applyProtection="1">
      <alignment horizontal="center" vertical="center" wrapText="1"/>
      <protection locked="0"/>
    </xf>
    <xf numFmtId="172" fontId="3" fillId="0" borderId="3" xfId="6" applyNumberFormat="1" applyFont="1" applyFill="1" applyBorder="1" applyAlignment="1" applyProtection="1">
      <alignment horizontal="center" vertical="center" wrapText="1"/>
      <protection locked="0"/>
    </xf>
    <xf numFmtId="0" fontId="4" fillId="16" borderId="20" xfId="0" applyFont="1" applyFill="1" applyBorder="1" applyAlignment="1">
      <alignment horizontal="left" vertical="center" wrapText="1"/>
    </xf>
    <xf numFmtId="0" fontId="4" fillId="16" borderId="37" xfId="0" applyFont="1" applyFill="1" applyBorder="1" applyAlignment="1">
      <alignment horizontal="left" vertical="center" wrapText="1"/>
    </xf>
    <xf numFmtId="9" fontId="4" fillId="11" borderId="1" xfId="30" applyFont="1" applyFill="1" applyBorder="1" applyAlignment="1">
      <alignment horizontal="center" vertical="center" wrapText="1"/>
    </xf>
    <xf numFmtId="0" fontId="4" fillId="11" borderId="1" xfId="0" applyFont="1" applyFill="1" applyBorder="1" applyAlignment="1">
      <alignment horizontal="center" vertical="center" wrapText="1"/>
    </xf>
    <xf numFmtId="172" fontId="4" fillId="5" borderId="3" xfId="6" applyNumberFormat="1" applyFont="1" applyFill="1" applyBorder="1" applyAlignment="1">
      <alignment horizontal="center" vertical="center" wrapText="1"/>
    </xf>
    <xf numFmtId="172" fontId="3" fillId="20" borderId="3" xfId="6" applyNumberFormat="1" applyFont="1" applyFill="1" applyBorder="1" applyAlignment="1" applyProtection="1">
      <alignment horizontal="center" vertical="center" wrapText="1"/>
      <protection locked="0"/>
    </xf>
    <xf numFmtId="172" fontId="3" fillId="20" borderId="38" xfId="6" applyNumberFormat="1" applyFont="1" applyFill="1" applyBorder="1" applyAlignment="1" applyProtection="1">
      <alignment horizontal="center" vertical="center" wrapText="1"/>
      <protection locked="0"/>
    </xf>
    <xf numFmtId="9" fontId="3" fillId="20" borderId="1" xfId="30" applyFont="1" applyFill="1" applyBorder="1" applyAlignment="1" applyProtection="1">
      <alignment horizontal="center" vertical="center" wrapText="1"/>
      <protection locked="0"/>
    </xf>
    <xf numFmtId="9" fontId="3" fillId="20" borderId="8" xfId="30" applyFont="1" applyFill="1" applyBorder="1" applyAlignment="1" applyProtection="1">
      <alignment horizontal="center" vertical="center" wrapText="1"/>
      <protection locked="0"/>
    </xf>
    <xf numFmtId="0" fontId="3" fillId="0" borderId="35" xfId="24" applyFont="1" applyFill="1" applyBorder="1" applyAlignment="1" applyProtection="1">
      <alignment horizontal="center" vertical="center" wrapText="1"/>
      <protection locked="0"/>
    </xf>
    <xf numFmtId="0" fontId="3" fillId="0" borderId="36" xfId="24" applyFont="1" applyFill="1" applyBorder="1" applyAlignment="1" applyProtection="1">
      <alignment horizontal="center" vertical="center" wrapText="1"/>
      <protection locked="0"/>
    </xf>
    <xf numFmtId="0" fontId="3" fillId="0" borderId="21" xfId="24" applyFont="1" applyFill="1" applyBorder="1" applyAlignment="1" applyProtection="1">
      <alignment horizontal="center" vertical="center" wrapText="1"/>
      <protection locked="0"/>
    </xf>
    <xf numFmtId="172" fontId="3" fillId="0" borderId="6" xfId="6" applyNumberFormat="1" applyFont="1" applyFill="1" applyBorder="1" applyAlignment="1" applyProtection="1">
      <alignment horizontal="center" vertical="center" wrapText="1"/>
      <protection locked="0"/>
    </xf>
    <xf numFmtId="0" fontId="3" fillId="20" borderId="35" xfId="24" applyFont="1" applyFill="1" applyBorder="1" applyAlignment="1" applyProtection="1">
      <alignment horizontal="center" vertical="center" wrapText="1"/>
      <protection locked="0"/>
    </xf>
    <xf numFmtId="0" fontId="3" fillId="20" borderId="45" xfId="24" applyFont="1" applyFill="1" applyBorder="1" applyAlignment="1" applyProtection="1">
      <alignment horizontal="center" vertical="center" wrapText="1"/>
      <protection locked="0"/>
    </xf>
    <xf numFmtId="0" fontId="3" fillId="20" borderId="1" xfId="24" applyFont="1" applyFill="1" applyBorder="1" applyAlignment="1" applyProtection="1">
      <alignment horizontal="center" vertical="center" wrapText="1"/>
      <protection locked="0"/>
    </xf>
    <xf numFmtId="0" fontId="3" fillId="20" borderId="8" xfId="24" applyFont="1" applyFill="1" applyBorder="1" applyAlignment="1" applyProtection="1">
      <alignment horizontal="center" vertical="center" wrapText="1"/>
      <protection locked="0"/>
    </xf>
    <xf numFmtId="0" fontId="3" fillId="0" borderId="33" xfId="0" applyFont="1" applyFill="1" applyBorder="1" applyAlignment="1">
      <alignment horizontal="center" vertical="center" wrapText="1"/>
    </xf>
    <xf numFmtId="164" fontId="3" fillId="0" borderId="1" xfId="13" applyFont="1" applyFill="1" applyBorder="1" applyAlignment="1" applyProtection="1">
      <alignment horizontal="center" vertical="center" wrapText="1"/>
      <protection locked="0"/>
    </xf>
    <xf numFmtId="164" fontId="3" fillId="0" borderId="21" xfId="13" applyFont="1" applyFill="1" applyBorder="1" applyAlignment="1" applyProtection="1">
      <alignment horizontal="center" vertical="center" wrapText="1"/>
      <protection locked="0"/>
    </xf>
    <xf numFmtId="0" fontId="3" fillId="20" borderId="1" xfId="24" applyFont="1" applyFill="1" applyBorder="1" applyAlignment="1" applyProtection="1">
      <alignment horizontal="justify" vertical="center" wrapText="1"/>
      <protection locked="0"/>
    </xf>
    <xf numFmtId="0" fontId="3" fillId="20" borderId="8" xfId="24" applyFont="1" applyFill="1" applyBorder="1" applyAlignment="1" applyProtection="1">
      <alignment horizontal="justify" vertical="center" wrapText="1"/>
      <protection locked="0"/>
    </xf>
    <xf numFmtId="0" fontId="3" fillId="0" borderId="33" xfId="24" applyFont="1" applyFill="1" applyBorder="1" applyAlignment="1" applyProtection="1">
      <alignment horizontal="center" vertical="center" wrapText="1"/>
      <protection locked="0"/>
    </xf>
    <xf numFmtId="0" fontId="4" fillId="0" borderId="0" xfId="24" applyFont="1" applyFill="1" applyBorder="1" applyAlignment="1" applyProtection="1">
      <alignment horizontal="center" vertical="center" wrapText="1"/>
      <protection locked="0"/>
    </xf>
    <xf numFmtId="0" fontId="4" fillId="16" borderId="42" xfId="0" applyFont="1" applyFill="1" applyBorder="1" applyAlignment="1" applyProtection="1">
      <alignment horizontal="left" vertical="center" wrapText="1"/>
      <protection locked="0"/>
    </xf>
    <xf numFmtId="0" fontId="4" fillId="16" borderId="22" xfId="0" applyFont="1" applyFill="1" applyBorder="1" applyAlignment="1" applyProtection="1">
      <alignment horizontal="left" vertical="center" wrapText="1"/>
      <protection locked="0"/>
    </xf>
    <xf numFmtId="0" fontId="4" fillId="16" borderId="22" xfId="0" applyFont="1" applyFill="1" applyBorder="1" applyAlignment="1">
      <alignment horizontal="left" vertical="center" wrapText="1"/>
    </xf>
    <xf numFmtId="0" fontId="4" fillId="16" borderId="27" xfId="0" applyFont="1" applyFill="1" applyBorder="1" applyAlignment="1">
      <alignment horizontal="left" vertical="center" wrapText="1"/>
    </xf>
    <xf numFmtId="0" fontId="3" fillId="0" borderId="20" xfId="0" applyFont="1" applyFill="1" applyBorder="1" applyAlignment="1">
      <alignment horizontal="center" vertical="center" wrapText="1"/>
    </xf>
    <xf numFmtId="14" fontId="3" fillId="0" borderId="20" xfId="0" applyNumberFormat="1" applyFont="1" applyFill="1" applyBorder="1" applyAlignment="1">
      <alignment horizontal="center" vertical="center" wrapText="1"/>
    </xf>
    <xf numFmtId="0" fontId="4" fillId="10" borderId="33" xfId="0" applyFont="1" applyFill="1" applyBorder="1" applyAlignment="1">
      <alignment horizontal="center" vertical="center" wrapText="1"/>
    </xf>
    <xf numFmtId="0" fontId="3" fillId="0" borderId="36" xfId="0" applyFont="1" applyFill="1" applyBorder="1" applyAlignment="1">
      <alignment horizontal="center" vertical="center" wrapText="1"/>
    </xf>
    <xf numFmtId="164" fontId="3" fillId="0" borderId="1" xfId="13" applyFont="1" applyFill="1" applyBorder="1" applyAlignment="1">
      <alignment horizontal="center" vertical="center" wrapText="1"/>
    </xf>
    <xf numFmtId="0" fontId="3" fillId="0" borderId="21" xfId="0" applyFont="1" applyFill="1" applyBorder="1" applyAlignment="1">
      <alignment horizontal="center" vertical="center" wrapText="1"/>
    </xf>
    <xf numFmtId="169" fontId="3" fillId="0" borderId="20" xfId="12" applyNumberFormat="1" applyFont="1" applyFill="1" applyBorder="1" applyAlignment="1">
      <alignment horizontal="center" vertical="center" wrapText="1"/>
    </xf>
    <xf numFmtId="169" fontId="3" fillId="0" borderId="1" xfId="12" applyNumberFormat="1" applyFont="1" applyFill="1" applyBorder="1" applyAlignment="1">
      <alignment horizontal="center" vertical="center" wrapText="1"/>
    </xf>
    <xf numFmtId="172" fontId="4" fillId="5" borderId="37" xfId="6" applyNumberFormat="1" applyFont="1" applyFill="1" applyBorder="1" applyAlignment="1">
      <alignment horizontal="center" vertical="center" wrapText="1"/>
    </xf>
    <xf numFmtId="0" fontId="4" fillId="11" borderId="20" xfId="0" applyFont="1" applyFill="1" applyBorder="1" applyAlignment="1">
      <alignment horizontal="center" vertical="center" wrapText="1"/>
    </xf>
    <xf numFmtId="172" fontId="4" fillId="5" borderId="38" xfId="6" applyNumberFormat="1" applyFont="1" applyFill="1" applyBorder="1" applyAlignment="1">
      <alignment horizontal="center" vertical="center" wrapText="1"/>
    </xf>
    <xf numFmtId="0" fontId="3" fillId="0" borderId="37" xfId="0" applyFont="1" applyFill="1" applyBorder="1" applyAlignment="1">
      <alignment horizontal="center" vertical="center" wrapText="1"/>
    </xf>
    <xf numFmtId="0" fontId="28" fillId="0" borderId="1" xfId="0" applyFont="1" applyFill="1" applyBorder="1" applyAlignment="1">
      <alignment horizontal="center" vertical="center" wrapText="1"/>
    </xf>
    <xf numFmtId="164" fontId="3" fillId="0" borderId="1" xfId="14" applyFont="1" applyFill="1" applyBorder="1" applyAlignment="1">
      <alignment horizontal="center" vertical="center" wrapText="1"/>
    </xf>
    <xf numFmtId="0" fontId="3" fillId="0" borderId="6" xfId="0" applyFont="1" applyFill="1" applyBorder="1" applyAlignment="1">
      <alignment horizontal="center" vertical="center" wrapText="1"/>
    </xf>
    <xf numFmtId="9" fontId="4" fillId="11" borderId="20" xfId="30" applyFont="1" applyFill="1" applyBorder="1" applyAlignment="1">
      <alignment horizontal="center" vertical="center" wrapText="1"/>
    </xf>
    <xf numFmtId="164" fontId="3" fillId="0" borderId="20" xfId="13" applyFont="1" applyFill="1" applyBorder="1" applyAlignment="1" applyProtection="1">
      <alignment horizontal="center" vertical="center" wrapText="1"/>
      <protection locked="0"/>
    </xf>
    <xf numFmtId="9" fontId="3" fillId="0" borderId="1" xfId="30" applyFont="1" applyFill="1" applyBorder="1" applyAlignment="1">
      <alignment horizontal="center" vertical="center"/>
    </xf>
    <xf numFmtId="164" fontId="3" fillId="0" borderId="20" xfId="13" applyFont="1" applyFill="1" applyBorder="1" applyAlignment="1">
      <alignment horizontal="center" vertical="center" wrapText="1"/>
    </xf>
    <xf numFmtId="0" fontId="3" fillId="0" borderId="1" xfId="0" applyFont="1" applyFill="1" applyBorder="1" applyAlignment="1">
      <alignment horizontal="center" vertical="center"/>
    </xf>
    <xf numFmtId="164" fontId="3" fillId="0" borderId="21" xfId="13" applyFont="1" applyFill="1" applyBorder="1" applyAlignment="1">
      <alignment horizontal="center" vertical="center" wrapText="1"/>
    </xf>
    <xf numFmtId="172" fontId="3" fillId="0" borderId="37" xfId="6" applyNumberFormat="1" applyFont="1" applyFill="1" applyBorder="1" applyAlignment="1">
      <alignment horizontal="center" vertical="center" wrapText="1"/>
    </xf>
    <xf numFmtId="0" fontId="3" fillId="0" borderId="1" xfId="29" applyFont="1" applyFill="1" applyBorder="1" applyAlignment="1">
      <alignment horizontal="center" vertical="center" wrapText="1"/>
    </xf>
    <xf numFmtId="0" fontId="3" fillId="0" borderId="21" xfId="29" applyFont="1" applyFill="1" applyBorder="1" applyAlignment="1">
      <alignment horizontal="center" vertical="center" wrapText="1"/>
    </xf>
    <xf numFmtId="14" fontId="3" fillId="0" borderId="1" xfId="29" applyNumberFormat="1" applyFont="1" applyFill="1" applyBorder="1" applyAlignment="1">
      <alignment horizontal="center" vertical="center" wrapText="1"/>
    </xf>
    <xf numFmtId="14" fontId="3" fillId="0" borderId="21" xfId="29" applyNumberFormat="1" applyFont="1" applyFill="1" applyBorder="1" applyAlignment="1">
      <alignment horizontal="center" vertical="center" wrapText="1"/>
    </xf>
    <xf numFmtId="169" fontId="3" fillId="0" borderId="1" xfId="16" applyNumberFormat="1" applyFont="1" applyFill="1" applyBorder="1" applyAlignment="1">
      <alignment horizontal="center" vertical="center" wrapText="1"/>
    </xf>
    <xf numFmtId="164" fontId="3" fillId="0" borderId="21" xfId="14" applyFont="1" applyFill="1" applyBorder="1" applyAlignment="1">
      <alignment horizontal="center" vertical="center" wrapText="1"/>
    </xf>
    <xf numFmtId="0" fontId="3" fillId="0" borderId="35" xfId="29" applyFont="1" applyFill="1" applyBorder="1" applyAlignment="1">
      <alignment horizontal="center" vertical="center" wrapText="1"/>
    </xf>
    <xf numFmtId="0" fontId="3" fillId="0" borderId="36" xfId="29" applyFont="1" applyFill="1" applyBorder="1" applyAlignment="1">
      <alignment horizontal="center" vertical="center" wrapText="1"/>
    </xf>
    <xf numFmtId="172" fontId="3" fillId="0" borderId="1" xfId="6" applyNumberFormat="1" applyFont="1" applyFill="1" applyBorder="1" applyAlignment="1">
      <alignment horizontal="center" vertical="center" wrapText="1"/>
    </xf>
    <xf numFmtId="172" fontId="3" fillId="0" borderId="21" xfId="6" applyNumberFormat="1" applyFont="1" applyFill="1" applyBorder="1" applyAlignment="1">
      <alignment horizontal="center" vertical="center" wrapText="1"/>
    </xf>
    <xf numFmtId="168" fontId="3" fillId="0" borderId="21" xfId="30" applyNumberFormat="1" applyFont="1" applyFill="1" applyBorder="1" applyAlignment="1">
      <alignment horizontal="center" vertical="center" wrapText="1"/>
    </xf>
    <xf numFmtId="0" fontId="3" fillId="0" borderId="3" xfId="29" applyFont="1" applyFill="1" applyBorder="1" applyAlignment="1">
      <alignment horizontal="center" vertical="center" wrapText="1"/>
    </xf>
    <xf numFmtId="0" fontId="3" fillId="0" borderId="6" xfId="29" applyFont="1" applyFill="1" applyBorder="1" applyAlignment="1">
      <alignment horizontal="center" vertical="center" wrapText="1"/>
    </xf>
    <xf numFmtId="0" fontId="5" fillId="16" borderId="1" xfId="0" applyFont="1" applyFill="1" applyBorder="1" applyAlignment="1" applyProtection="1">
      <alignment horizontal="left" vertical="center" wrapText="1"/>
      <protection locked="0"/>
    </xf>
    <xf numFmtId="0" fontId="0" fillId="0" borderId="10" xfId="0" applyBorder="1" applyAlignment="1">
      <alignment horizontal="center" vertical="center" wrapText="1"/>
    </xf>
    <xf numFmtId="0" fontId="0" fillId="0" borderId="9" xfId="0" applyBorder="1" applyAlignment="1">
      <alignment horizontal="center" vertical="center" wrapText="1"/>
    </xf>
    <xf numFmtId="14" fontId="0" fillId="0" borderId="8" xfId="0" applyNumberFormat="1" applyBorder="1" applyAlignment="1">
      <alignment horizontal="center" vertical="center" wrapText="1"/>
    </xf>
    <xf numFmtId="0" fontId="0" fillId="0" borderId="8" xfId="0" applyBorder="1" applyAlignment="1">
      <alignment horizontal="center" vertical="center" wrapText="1"/>
    </xf>
    <xf numFmtId="0" fontId="3" fillId="0" borderId="1" xfId="0" applyFont="1" applyFill="1" applyBorder="1" applyAlignment="1">
      <alignment horizontal="left" vertical="center" wrapText="1"/>
    </xf>
    <xf numFmtId="3" fontId="6" fillId="2" borderId="30" xfId="28" applyNumberFormat="1" applyFont="1" applyFill="1" applyBorder="1" applyAlignment="1">
      <alignment horizontal="center" vertical="center" wrapText="1"/>
    </xf>
    <xf numFmtId="3" fontId="6" fillId="2" borderId="32" xfId="28" applyNumberFormat="1" applyFont="1" applyFill="1" applyBorder="1" applyAlignment="1">
      <alignment horizontal="center" vertical="center" wrapText="1"/>
    </xf>
    <xf numFmtId="3" fontId="9" fillId="2" borderId="46" xfId="28" applyNumberFormat="1" applyFont="1" applyFill="1" applyBorder="1" applyAlignment="1">
      <alignment horizontal="center" vertical="center" wrapText="1"/>
    </xf>
    <xf numFmtId="3" fontId="9" fillId="2" borderId="47" xfId="28" applyNumberFormat="1" applyFont="1" applyFill="1" applyBorder="1" applyAlignment="1">
      <alignment horizontal="center" vertical="center" wrapText="1"/>
    </xf>
    <xf numFmtId="3" fontId="9" fillId="2" borderId="48" xfId="28" applyNumberFormat="1" applyFont="1" applyFill="1" applyBorder="1" applyAlignment="1">
      <alignment horizontal="center" vertical="center" wrapText="1"/>
    </xf>
    <xf numFmtId="3" fontId="9" fillId="2" borderId="12" xfId="28" applyNumberFormat="1" applyFont="1" applyFill="1" applyBorder="1" applyAlignment="1">
      <alignment horizontal="center" vertical="center" wrapText="1"/>
    </xf>
    <xf numFmtId="3" fontId="9" fillId="2" borderId="0" xfId="28" applyNumberFormat="1" applyFont="1" applyFill="1" applyBorder="1" applyAlignment="1">
      <alignment horizontal="center" vertical="center" wrapText="1"/>
    </xf>
    <xf numFmtId="3" fontId="9" fillId="2" borderId="49" xfId="28" applyNumberFormat="1" applyFont="1" applyFill="1" applyBorder="1" applyAlignment="1">
      <alignment horizontal="center" vertical="center" wrapText="1"/>
    </xf>
    <xf numFmtId="3" fontId="9" fillId="2" borderId="50" xfId="28" applyNumberFormat="1" applyFont="1" applyFill="1" applyBorder="1" applyAlignment="1">
      <alignment horizontal="center" vertical="center" wrapText="1"/>
    </xf>
    <xf numFmtId="3" fontId="9" fillId="2" borderId="51" xfId="28" applyNumberFormat="1" applyFont="1" applyFill="1" applyBorder="1" applyAlignment="1">
      <alignment horizontal="center" vertical="center" wrapText="1"/>
    </xf>
    <xf numFmtId="3" fontId="9" fillId="2" borderId="15" xfId="28" applyNumberFormat="1" applyFont="1" applyFill="1" applyBorder="1" applyAlignment="1">
      <alignment horizontal="center" vertical="center" wrapText="1"/>
    </xf>
    <xf numFmtId="3" fontId="7" fillId="2" borderId="52" xfId="28" applyNumberFormat="1" applyFont="1" applyFill="1" applyBorder="1" applyAlignment="1">
      <alignment horizontal="right" vertical="center" wrapText="1"/>
    </xf>
    <xf numFmtId="3" fontId="7" fillId="2" borderId="37" xfId="28" applyNumberFormat="1" applyFont="1" applyFill="1" applyBorder="1" applyAlignment="1">
      <alignment horizontal="right" vertical="center" wrapText="1"/>
    </xf>
    <xf numFmtId="3" fontId="7" fillId="2" borderId="2" xfId="28" applyNumberFormat="1" applyFont="1" applyFill="1" applyBorder="1" applyAlignment="1">
      <alignment horizontal="right" vertical="center" wrapText="1"/>
    </xf>
    <xf numFmtId="3" fontId="7" fillId="2" borderId="3" xfId="28" applyNumberFormat="1" applyFont="1" applyFill="1" applyBorder="1" applyAlignment="1">
      <alignment horizontal="right" vertical="center" wrapText="1"/>
    </xf>
    <xf numFmtId="3" fontId="5" fillId="0" borderId="9" xfId="28" applyNumberFormat="1" applyFont="1" applyFill="1" applyBorder="1" applyAlignment="1" applyProtection="1">
      <alignment horizontal="left" vertical="center" wrapText="1"/>
      <protection locked="0"/>
    </xf>
    <xf numFmtId="3" fontId="5" fillId="0" borderId="1" xfId="28" applyNumberFormat="1" applyFont="1" applyFill="1" applyBorder="1" applyAlignment="1" applyProtection="1">
      <alignment horizontal="center" vertical="center" wrapText="1"/>
      <protection locked="0"/>
    </xf>
    <xf numFmtId="0" fontId="4" fillId="0" borderId="16" xfId="0" applyFont="1" applyFill="1" applyBorder="1" applyAlignment="1" applyProtection="1">
      <alignment horizontal="left" vertical="center" wrapText="1"/>
      <protection locked="0"/>
    </xf>
    <xf numFmtId="0" fontId="4" fillId="0" borderId="2" xfId="0" applyFont="1" applyFill="1" applyBorder="1" applyAlignment="1" applyProtection="1">
      <alignment horizontal="left" vertical="center" wrapText="1"/>
      <protection locked="0"/>
    </xf>
    <xf numFmtId="0" fontId="4" fillId="0" borderId="16" xfId="0" applyFont="1" applyFill="1" applyBorder="1" applyAlignment="1">
      <alignment horizontal="left" vertical="center" wrapText="1"/>
    </xf>
    <xf numFmtId="0" fontId="4" fillId="0" borderId="17" xfId="0" applyFont="1" applyFill="1" applyBorder="1" applyAlignment="1">
      <alignment horizontal="left" vertical="center" wrapText="1"/>
    </xf>
    <xf numFmtId="3" fontId="5" fillId="0" borderId="1" xfId="28" applyNumberFormat="1" applyFont="1" applyFill="1" applyBorder="1" applyAlignment="1" applyProtection="1">
      <alignment horizontal="left" vertical="center" wrapText="1"/>
      <protection locked="0"/>
    </xf>
    <xf numFmtId="3" fontId="3" fillId="0" borderId="16" xfId="28" applyNumberFormat="1" applyFont="1" applyFill="1" applyBorder="1" applyAlignment="1">
      <alignment horizontal="left" vertical="center" wrapText="1"/>
    </xf>
    <xf numFmtId="3" fontId="3" fillId="0" borderId="2" xfId="28" applyNumberFormat="1" applyFont="1" applyFill="1" applyBorder="1" applyAlignment="1">
      <alignment horizontal="left" vertical="center" wrapText="1"/>
    </xf>
    <xf numFmtId="0" fontId="3" fillId="0" borderId="19" xfId="24" applyFont="1" applyBorder="1" applyAlignment="1" applyProtection="1">
      <alignment horizontal="center" vertical="center" wrapText="1"/>
      <protection locked="0"/>
    </xf>
    <xf numFmtId="0" fontId="3" fillId="0" borderId="23" xfId="24" applyFont="1" applyBorder="1" applyAlignment="1" applyProtection="1">
      <alignment horizontal="center" vertical="center" wrapText="1"/>
      <protection locked="0"/>
    </xf>
    <xf numFmtId="0" fontId="3" fillId="0" borderId="10" xfId="24" applyFont="1" applyBorder="1" applyAlignment="1" applyProtection="1">
      <alignment horizontal="center" vertical="center" wrapText="1"/>
      <protection locked="0"/>
    </xf>
    <xf numFmtId="171" fontId="3" fillId="0" borderId="8" xfId="24" applyNumberFormat="1" applyFont="1" applyBorder="1" applyAlignment="1" applyProtection="1">
      <alignment horizontal="center" vertical="center" wrapText="1"/>
      <protection locked="0"/>
    </xf>
    <xf numFmtId="171" fontId="3" fillId="0" borderId="10" xfId="24" applyNumberFormat="1" applyFont="1" applyBorder="1" applyAlignment="1" applyProtection="1">
      <alignment horizontal="center" vertical="center" wrapText="1"/>
      <protection locked="0"/>
    </xf>
    <xf numFmtId="14" fontId="0" fillId="0" borderId="10" xfId="0" applyNumberFormat="1" applyBorder="1" applyAlignment="1">
      <alignment horizontal="center" vertical="center" wrapText="1"/>
    </xf>
    <xf numFmtId="3" fontId="4" fillId="3" borderId="8" xfId="28" applyNumberFormat="1" applyFont="1" applyFill="1" applyBorder="1" applyAlignment="1">
      <alignment horizontal="center" vertical="center" wrapText="1"/>
    </xf>
    <xf numFmtId="3" fontId="4" fillId="3" borderId="10" xfId="28" applyNumberFormat="1" applyFont="1" applyFill="1" applyBorder="1" applyAlignment="1">
      <alignment horizontal="center" vertical="center" wrapText="1"/>
    </xf>
    <xf numFmtId="0" fontId="39" fillId="0" borderId="1" xfId="5" applyFill="1" applyProtection="1">
      <alignment horizontal="left" vertical="center" wrapText="1"/>
    </xf>
    <xf numFmtId="0" fontId="0" fillId="0" borderId="0" xfId="0" applyFill="1" applyProtection="1">
      <protection locked="0"/>
    </xf>
    <xf numFmtId="1" fontId="0" fillId="0" borderId="0" xfId="0" applyNumberFormat="1" applyFill="1" applyProtection="1">
      <protection locked="0"/>
    </xf>
    <xf numFmtId="0" fontId="63" fillId="23" borderId="53" xfId="0" applyFont="1" applyFill="1" applyBorder="1" applyAlignment="1">
      <alignment horizontal="center" vertical="center"/>
    </xf>
    <xf numFmtId="0" fontId="63" fillId="23" borderId="14" xfId="0" applyFont="1" applyFill="1" applyBorder="1" applyAlignment="1">
      <alignment horizontal="center" vertical="center"/>
    </xf>
    <xf numFmtId="0" fontId="63" fillId="23" borderId="53" xfId="0" applyFont="1" applyFill="1" applyBorder="1" applyAlignment="1">
      <alignment horizontal="center" vertical="center" wrapText="1"/>
    </xf>
    <xf numFmtId="0" fontId="63" fillId="23" borderId="14" xfId="0" applyFont="1" applyFill="1" applyBorder="1" applyAlignment="1">
      <alignment horizontal="center" vertical="center" wrapText="1"/>
    </xf>
  </cellXfs>
  <cellStyles count="43">
    <cellStyle name="BodyStyle" xfId="1"/>
    <cellStyle name="Currency" xfId="2"/>
    <cellStyle name="Euro" xfId="3"/>
    <cellStyle name="HeaderStyle" xfId="4"/>
    <cellStyle name="MainTitle" xfId="5"/>
    <cellStyle name="Millares" xfId="6" builtinId="3"/>
    <cellStyle name="Millares [0]" xfId="7" builtinId="6"/>
    <cellStyle name="Millares [0] 2" xfId="8"/>
    <cellStyle name="Millares 2" xfId="9"/>
    <cellStyle name="Millares 3" xfId="10"/>
    <cellStyle name="Millares 4" xfId="11"/>
    <cellStyle name="Moneda" xfId="12" builtinId="4"/>
    <cellStyle name="Moneda [0]" xfId="13" builtinId="7"/>
    <cellStyle name="Moneda [0] 2" xfId="14"/>
    <cellStyle name="Moneda [0] 3" xfId="15"/>
    <cellStyle name="Moneda 2" xfId="16"/>
    <cellStyle name="Moneda 3" xfId="17"/>
    <cellStyle name="Moneda 3 2" xfId="18"/>
    <cellStyle name="Moneda 4" xfId="19"/>
    <cellStyle name="Moneda 4 2" xfId="20"/>
    <cellStyle name="Moneda 5" xfId="21"/>
    <cellStyle name="Moneda 6" xfId="22"/>
    <cellStyle name="Normal" xfId="0" builtinId="0"/>
    <cellStyle name="Normal 2" xfId="23"/>
    <cellStyle name="Normal 2 2" xfId="24"/>
    <cellStyle name="Normal 2 3" xfId="25"/>
    <cellStyle name="Normal 3" xfId="26"/>
    <cellStyle name="Normal 4" xfId="27"/>
    <cellStyle name="Normal 5" xfId="28"/>
    <cellStyle name="Normal 6" xfId="29"/>
    <cellStyle name="Porcentaje" xfId="30" builtinId="5"/>
    <cellStyle name="Porcentaje 2" xfId="31"/>
    <cellStyle name="Porcentaje 2 2" xfId="32"/>
    <cellStyle name="Porcentaje 3" xfId="33"/>
    <cellStyle name="Porcentaje 3 2" xfId="34"/>
    <cellStyle name="Porcentaje 4" xfId="35"/>
    <cellStyle name="Porcentaje 5" xfId="36"/>
    <cellStyle name="Porcentaje 5 2" xfId="37"/>
    <cellStyle name="Porcentaje 6" xfId="38"/>
    <cellStyle name="Porcentual 2" xfId="39"/>
    <cellStyle name="Porcentual 3" xfId="40"/>
    <cellStyle name="Porcentual 4" xfId="41"/>
    <cellStyle name="Porcentual 4 2" xfId="4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2.xml"/><Relationship Id="rId13" Type="http://schemas.openxmlformats.org/officeDocument/2006/relationships/worksheet" Target="worksheets/sheet7.xml"/><Relationship Id="rId18" Type="http://schemas.openxmlformats.org/officeDocument/2006/relationships/theme" Target="theme/theme1.xml"/><Relationship Id="rId3" Type="http://schemas.openxmlformats.org/officeDocument/2006/relationships/chartsheet" Target="chartsheets/sheet3.xml"/><Relationship Id="rId21" Type="http://schemas.openxmlformats.org/officeDocument/2006/relationships/calcChain" Target="calcChain.xml"/><Relationship Id="rId7" Type="http://schemas.openxmlformats.org/officeDocument/2006/relationships/worksheet" Target="worksheets/sheet1.xml"/><Relationship Id="rId12" Type="http://schemas.openxmlformats.org/officeDocument/2006/relationships/worksheet" Target="worksheets/sheet6.xml"/><Relationship Id="rId17" Type="http://schemas.openxmlformats.org/officeDocument/2006/relationships/worksheet" Target="worksheets/sheet11.xml"/><Relationship Id="rId2" Type="http://schemas.openxmlformats.org/officeDocument/2006/relationships/chartsheet" Target="chartsheets/sheet2.xml"/><Relationship Id="rId16" Type="http://schemas.openxmlformats.org/officeDocument/2006/relationships/worksheet" Target="worksheets/sheet10.xml"/><Relationship Id="rId20" Type="http://schemas.openxmlformats.org/officeDocument/2006/relationships/sharedStrings" Target="sharedStrings.xml"/><Relationship Id="rId1" Type="http://schemas.openxmlformats.org/officeDocument/2006/relationships/chartsheet" Target="chartsheets/sheet1.xml"/><Relationship Id="rId6" Type="http://schemas.openxmlformats.org/officeDocument/2006/relationships/chartsheet" Target="chartsheets/sheet6.xml"/><Relationship Id="rId11" Type="http://schemas.openxmlformats.org/officeDocument/2006/relationships/worksheet" Target="worksheets/sheet5.xml"/><Relationship Id="rId5" Type="http://schemas.openxmlformats.org/officeDocument/2006/relationships/chartsheet" Target="chartsheets/sheet5.xml"/><Relationship Id="rId15" Type="http://schemas.openxmlformats.org/officeDocument/2006/relationships/worksheet" Target="worksheets/sheet9.xml"/><Relationship Id="rId10" Type="http://schemas.openxmlformats.org/officeDocument/2006/relationships/worksheet" Target="worksheets/sheet4.xml"/><Relationship Id="rId19" Type="http://schemas.openxmlformats.org/officeDocument/2006/relationships/styles" Target="styles.xml"/><Relationship Id="rId4" Type="http://schemas.openxmlformats.org/officeDocument/2006/relationships/chartsheet" Target="chartsheets/sheet4.xml"/><Relationship Id="rId9" Type="http://schemas.openxmlformats.org/officeDocument/2006/relationships/worksheet" Target="worksheets/sheet3.xml"/><Relationship Id="rId14" Type="http://schemas.openxmlformats.org/officeDocument/2006/relationships/worksheet" Target="worksheets/sheet8.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7.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9.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1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26"/>
    </mc:Choice>
    <mc:Fallback>
      <c:style val="26"/>
    </mc:Fallback>
  </mc:AlternateContent>
  <c:chart>
    <c:autoTitleDeleted val="0"/>
    <c:plotArea>
      <c:layout>
        <c:manualLayout>
          <c:layoutTarget val="inner"/>
          <c:xMode val="edge"/>
          <c:yMode val="edge"/>
          <c:x val="4.6511627906976744E-2"/>
          <c:y val="3.2786922738266083E-2"/>
          <c:w val="0.93023255813953487"/>
          <c:h val="0.76815076129651971"/>
        </c:manualLayout>
      </c:layout>
      <c:barChart>
        <c:barDir val="col"/>
        <c:grouping val="clustered"/>
        <c:varyColors val="1"/>
        <c:ser>
          <c:idx val="0"/>
          <c:order val="0"/>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multiLvlStrRef>
              <c:f>'Plan Acción 2019 v1'!#REF!</c:f>
            </c:multiLvlStrRef>
          </c:cat>
          <c:val>
            <c:numRef>
              <c:f>'Plan Acción 2019 v1'!#REF!</c:f>
              <c:numCache>
                <c:formatCode>General</c:formatCode>
                <c:ptCount val="1"/>
                <c:pt idx="0">
                  <c:v>1</c:v>
                </c:pt>
              </c:numCache>
            </c:numRef>
          </c:val>
          <c:extLst xmlns:c16r2="http://schemas.microsoft.com/office/drawing/2015/06/chart">
            <c:ext xmlns:c16="http://schemas.microsoft.com/office/drawing/2014/chart" uri="{C3380CC4-5D6E-409C-BE32-E72D297353CC}">
              <c16:uniqueId val="{00000000-6A71-44DC-A3A2-700A48B76D05}"/>
            </c:ext>
          </c:extLst>
        </c:ser>
        <c:dLbls>
          <c:showLegendKey val="0"/>
          <c:showVal val="0"/>
          <c:showCatName val="0"/>
          <c:showSerName val="0"/>
          <c:showPercent val="0"/>
          <c:showBubbleSize val="0"/>
        </c:dLbls>
        <c:gapWidth val="150"/>
        <c:axId val="135739392"/>
        <c:axId val="115332736"/>
      </c:barChart>
      <c:catAx>
        <c:axId val="135739392"/>
        <c:scaling>
          <c:orientation val="minMax"/>
        </c:scaling>
        <c:delete val="0"/>
        <c:axPos val="b"/>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15332736"/>
        <c:crosses val="autoZero"/>
        <c:auto val="1"/>
        <c:lblAlgn val="ctr"/>
        <c:lblOffset val="100"/>
        <c:noMultiLvlLbl val="0"/>
      </c:catAx>
      <c:valAx>
        <c:axId val="115332736"/>
        <c:scaling>
          <c:orientation val="minMax"/>
        </c:scaling>
        <c:delete val="0"/>
        <c:axPos val="l"/>
        <c:majorGridlines/>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35739392"/>
        <c:crosses val="autoZero"/>
        <c:crossBetween val="between"/>
      </c:valAx>
      <c:spPr>
        <a:solidFill>
          <a:srgbClr val="FFFFFF"/>
        </a:solidFill>
        <a:ln w="25400">
          <a:noFill/>
        </a:ln>
      </c:spPr>
    </c:plotArea>
    <c:plotVisOnly val="1"/>
    <c:dispBlanksAs val="gap"/>
    <c:showDLblsOverMax val="0"/>
  </c:chart>
  <c:spPr>
    <a:solidFill>
      <a:srgbClr val="FFFFFF"/>
    </a:solidFill>
    <a:ln w="3175">
      <a:solidFill>
        <a:srgbClr val="808080"/>
      </a:solidFill>
      <a:prstDash val="solid"/>
    </a:ln>
  </c:spPr>
  <c:txPr>
    <a:bodyPr/>
    <a:lstStyle/>
    <a:p>
      <a:pPr>
        <a:defRPr sz="1000" b="0" i="0" u="none" strike="noStrike" baseline="0">
          <a:solidFill>
            <a:srgbClr val="000000"/>
          </a:solidFill>
          <a:latin typeface="Calibri"/>
          <a:ea typeface="Calibri"/>
          <a:cs typeface="Calibri"/>
        </a:defRPr>
      </a:pPr>
      <a:endParaRPr lang="es-CO"/>
    </a:p>
  </c:txPr>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b="1" i="0" u="none" strike="noStrike" baseline="0">
                <a:solidFill>
                  <a:srgbClr val="000000"/>
                </a:solidFill>
                <a:latin typeface="Calibri"/>
                <a:ea typeface="Calibri"/>
                <a:cs typeface="Calibri"/>
              </a:defRPr>
            </a:pPr>
            <a:r>
              <a:rPr lang="es-CO"/>
              <a:t>1. Gestión Misional y de Gobierno</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col"/>
        <c:grouping val="clustered"/>
        <c:varyColors val="1"/>
        <c:ser>
          <c:idx val="0"/>
          <c:order val="0"/>
          <c:invertIfNegative val="0"/>
          <c:dPt>
            <c:idx val="0"/>
            <c:invertIfNegative val="0"/>
            <c:bubble3D val="0"/>
            <c:extLst xmlns:c16r2="http://schemas.microsoft.com/office/drawing/2015/06/chart">
              <c:ext xmlns:c16="http://schemas.microsoft.com/office/drawing/2014/chart" uri="{C3380CC4-5D6E-409C-BE32-E72D297353CC}">
                <c16:uniqueId val="{00000000-3F3F-4482-AE7D-6D935CB60090}"/>
              </c:ext>
            </c:extLst>
          </c:dPt>
          <c:dPt>
            <c:idx val="1"/>
            <c:invertIfNegative val="0"/>
            <c:bubble3D val="0"/>
            <c:extLst xmlns:c16r2="http://schemas.microsoft.com/office/drawing/2015/06/chart">
              <c:ext xmlns:c16="http://schemas.microsoft.com/office/drawing/2014/chart" uri="{C3380CC4-5D6E-409C-BE32-E72D297353CC}">
                <c16:uniqueId val="{00000001-3F3F-4482-AE7D-6D935CB60090}"/>
              </c:ext>
            </c:extLst>
          </c:dPt>
          <c:dPt>
            <c:idx val="2"/>
            <c:invertIfNegative val="0"/>
            <c:bubble3D val="0"/>
            <c:extLst xmlns:c16r2="http://schemas.microsoft.com/office/drawing/2015/06/chart">
              <c:ext xmlns:c16="http://schemas.microsoft.com/office/drawing/2014/chart" uri="{C3380CC4-5D6E-409C-BE32-E72D297353CC}">
                <c16:uniqueId val="{00000002-3F3F-4482-AE7D-6D935CB60090}"/>
              </c:ext>
            </c:extLst>
          </c:dPt>
          <c:dPt>
            <c:idx val="3"/>
            <c:invertIfNegative val="0"/>
            <c:bubble3D val="0"/>
            <c:extLst xmlns:c16r2="http://schemas.microsoft.com/office/drawing/2015/06/chart">
              <c:ext xmlns:c16="http://schemas.microsoft.com/office/drawing/2014/chart" uri="{C3380CC4-5D6E-409C-BE32-E72D297353CC}">
                <c16:uniqueId val="{00000003-3F3F-4482-AE7D-6D935CB60090}"/>
              </c:ext>
            </c:extLst>
          </c:dPt>
          <c:dPt>
            <c:idx val="4"/>
            <c:invertIfNegative val="0"/>
            <c:bubble3D val="0"/>
            <c:extLst xmlns:c16r2="http://schemas.microsoft.com/office/drawing/2015/06/chart">
              <c:ext xmlns:c16="http://schemas.microsoft.com/office/drawing/2014/chart" uri="{C3380CC4-5D6E-409C-BE32-E72D297353CC}">
                <c16:uniqueId val="{00000004-3F3F-4482-AE7D-6D935CB60090}"/>
              </c:ext>
            </c:extLst>
          </c:dPt>
          <c:dPt>
            <c:idx val="5"/>
            <c:invertIfNegative val="0"/>
            <c:bubble3D val="0"/>
            <c:extLst xmlns:c16r2="http://schemas.microsoft.com/office/drawing/2015/06/chart">
              <c:ext xmlns:c16="http://schemas.microsoft.com/office/drawing/2014/chart" uri="{C3380CC4-5D6E-409C-BE32-E72D297353CC}">
                <c16:uniqueId val="{00000005-3F3F-4482-AE7D-6D935CB60090}"/>
              </c:ext>
            </c:extLst>
          </c:dPt>
          <c:dPt>
            <c:idx val="6"/>
            <c:invertIfNegative val="0"/>
            <c:bubble3D val="0"/>
            <c:extLst xmlns:c16r2="http://schemas.microsoft.com/office/drawing/2015/06/chart">
              <c:ext xmlns:c16="http://schemas.microsoft.com/office/drawing/2014/chart" uri="{C3380CC4-5D6E-409C-BE32-E72D297353CC}">
                <c16:uniqueId val="{00000006-3F3F-4482-AE7D-6D935CB60090}"/>
              </c:ext>
            </c:extLst>
          </c:dPt>
          <c:dLbls>
            <c:dLbl>
              <c:idx val="64"/>
              <c:layout>
                <c:manualLayout>
                  <c:x val="5.8619562386503926E-3"/>
                  <c:y val="-7.4093266516198724E-17"/>
                </c:manualLayout>
              </c:layout>
              <c:spPr>
                <a:solidFill>
                  <a:srgbClr val="FFFFFF"/>
                </a:solidFill>
                <a:ln w="25400">
                  <a:noFill/>
                </a:ln>
              </c:spPr>
              <c:txPr>
                <a:bodyPr/>
                <a:lstStyle/>
                <a:p>
                  <a:pPr>
                    <a:defRPr sz="105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7-3F3F-4482-AE7D-6D935CB60090}"/>
                </c:ext>
              </c:extLst>
            </c:dLbl>
            <c:dLbl>
              <c:idx val="66"/>
              <c:layout>
                <c:manualLayout>
                  <c:x val="1.758586871595107E-2"/>
                  <c:y val="0"/>
                </c:manualLayout>
              </c:layout>
              <c:spPr>
                <a:solidFill>
                  <a:srgbClr val="FFFFFF"/>
                </a:solidFill>
                <a:ln w="25400">
                  <a:noFill/>
                </a:ln>
              </c:spPr>
              <c:txPr>
                <a:bodyPr/>
                <a:lstStyle/>
                <a:p>
                  <a:pPr>
                    <a:defRPr sz="105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8-3F3F-4482-AE7D-6D935CB60090}"/>
                </c:ext>
              </c:extLst>
            </c:dLbl>
            <c:dLbl>
              <c:idx val="69"/>
              <c:layout>
                <c:manualLayout>
                  <c:x val="5.8677142307663431E-3"/>
                  <c:y val="-8.0829951761384883E-3"/>
                </c:manualLayout>
              </c:layout>
              <c:spPr>
                <a:solidFill>
                  <a:srgbClr val="FFFFFF"/>
                </a:solidFill>
                <a:ln w="25400">
                  <a:noFill/>
                </a:ln>
              </c:spPr>
              <c:txPr>
                <a:bodyPr/>
                <a:lstStyle/>
                <a:p>
                  <a:pPr>
                    <a:defRPr sz="105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9-3F3F-4482-AE7D-6D935CB60090}"/>
                </c:ext>
              </c:extLst>
            </c:dLbl>
            <c:spPr>
              <a:solidFill>
                <a:srgbClr val="FFFFFF"/>
              </a:solidFill>
              <a:ln w="25400">
                <a:noFill/>
              </a:ln>
            </c:spPr>
            <c:txPr>
              <a:bodyPr wrap="square" lIns="38100" tIns="19050" rIns="38100" bIns="19050" anchor="ctr">
                <a:spAutoFit/>
              </a:bodyPr>
              <a:lstStyle/>
              <a:p>
                <a:pPr>
                  <a:defRPr sz="105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'Plan Acción 2019 v1'!#REF!</c:f>
              <c:numCache>
                <c:formatCode>General</c:formatCode>
                <c:ptCount val="7"/>
                <c:pt idx="0">
                  <c:v>0</c:v>
                </c:pt>
                <c:pt idx="1">
                  <c:v>0</c:v>
                </c:pt>
                <c:pt idx="2">
                  <c:v>0</c:v>
                </c:pt>
                <c:pt idx="3">
                  <c:v>0</c:v>
                </c:pt>
                <c:pt idx="4">
                  <c:v>0</c:v>
                </c:pt>
                <c:pt idx="5">
                  <c:v>0</c:v>
                </c:pt>
                <c:pt idx="6">
                  <c:v>0</c:v>
                </c:pt>
              </c:numCache>
            </c:numRef>
          </c:val>
          <c:extLst xmlns:c16r2="http://schemas.microsoft.com/office/drawing/2015/06/chart">
            <c:ext xmlns:c16="http://schemas.microsoft.com/office/drawing/2014/chart" uri="{C3380CC4-5D6E-409C-BE32-E72D297353CC}">
              <c16:uniqueId val="{0000000A-3F3F-4482-AE7D-6D935CB60090}"/>
            </c:ext>
          </c:extLst>
        </c:ser>
        <c:dLbls>
          <c:showLegendKey val="0"/>
          <c:showVal val="0"/>
          <c:showCatName val="0"/>
          <c:showSerName val="0"/>
          <c:showPercent val="0"/>
          <c:showBubbleSize val="0"/>
        </c:dLbls>
        <c:gapWidth val="150"/>
        <c:shape val="box"/>
        <c:axId val="135758848"/>
        <c:axId val="115334464"/>
        <c:axId val="0"/>
      </c:bar3DChart>
      <c:catAx>
        <c:axId val="135758848"/>
        <c:scaling>
          <c:orientation val="minMax"/>
        </c:scaling>
        <c:delete val="1"/>
        <c:axPos val="b"/>
        <c:majorTickMark val="out"/>
        <c:minorTickMark val="none"/>
        <c:tickLblPos val="nextTo"/>
        <c:crossAx val="115334464"/>
        <c:crosses val="autoZero"/>
        <c:auto val="1"/>
        <c:lblAlgn val="ctr"/>
        <c:lblOffset val="100"/>
        <c:noMultiLvlLbl val="0"/>
      </c:catAx>
      <c:valAx>
        <c:axId val="115334464"/>
        <c:scaling>
          <c:orientation val="minMax"/>
        </c:scaling>
        <c:delete val="0"/>
        <c:axPos val="l"/>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35758848"/>
        <c:crosses val="autoZero"/>
        <c:crossBetween val="between"/>
      </c:valAx>
      <c:spPr>
        <a:noFill/>
        <a:ln w="25400">
          <a:noFill/>
        </a:ln>
      </c:spPr>
    </c:plotArea>
    <c:plotVisOnly val="1"/>
    <c:dispBlanksAs val="gap"/>
    <c:showDLblsOverMax val="0"/>
  </c:chart>
  <c:spPr>
    <a:solidFill>
      <a:srgbClr val="FFFFFF"/>
    </a:solidFill>
    <a:ln w="3175">
      <a:solidFill>
        <a:srgbClr val="808080"/>
      </a:solidFill>
      <a:prstDash val="solid"/>
    </a:ln>
  </c:spPr>
  <c:txPr>
    <a:bodyPr/>
    <a:lstStyle/>
    <a:p>
      <a:pPr>
        <a:defRPr sz="1000" b="0" i="0" u="none" strike="noStrike" baseline="0">
          <a:solidFill>
            <a:srgbClr val="000000"/>
          </a:solidFill>
          <a:latin typeface="Calibri"/>
          <a:ea typeface="Calibri"/>
          <a:cs typeface="Calibri"/>
        </a:defRPr>
      </a:pPr>
      <a:endParaRPr lang="es-CO"/>
    </a:p>
  </c:txPr>
  <c:userShapes r:id="rId1"/>
</c:chartSpace>
</file>

<file path=xl/charts/chart3.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b="1" i="0" u="none" strike="noStrike" baseline="0">
                <a:solidFill>
                  <a:srgbClr val="000000"/>
                </a:solidFill>
                <a:latin typeface="Calibri"/>
                <a:ea typeface="Calibri"/>
                <a:cs typeface="Calibri"/>
              </a:defRPr>
            </a:pPr>
            <a:r>
              <a:rPr lang="es-CO"/>
              <a:t>2. Transparencia, participación y servicio al ciudadano. </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col"/>
        <c:grouping val="clustered"/>
        <c:varyColors val="1"/>
        <c:ser>
          <c:idx val="0"/>
          <c:order val="0"/>
          <c:invertIfNegative val="0"/>
          <c:dLbls>
            <c:dLbl>
              <c:idx val="64"/>
              <c:layout>
                <c:manualLayout>
                  <c:x val="5.8619562386503926E-3"/>
                  <c:y val="-7.4093266516198724E-17"/>
                </c:manualLayout>
              </c:layout>
              <c:spPr>
                <a:solidFill>
                  <a:srgbClr val="FFFFFF"/>
                </a:solidFill>
                <a:ln w="25400">
                  <a:noFill/>
                </a:ln>
              </c:spPr>
              <c:txPr>
                <a:bodyPr/>
                <a:lstStyle/>
                <a:p>
                  <a:pPr>
                    <a:defRPr sz="14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0-5F5B-4266-9AA3-54B026CC5BA4}"/>
                </c:ext>
              </c:extLst>
            </c:dLbl>
            <c:dLbl>
              <c:idx val="66"/>
              <c:layout>
                <c:manualLayout>
                  <c:x val="1.758586871595107E-2"/>
                  <c:y val="0"/>
                </c:manualLayout>
              </c:layout>
              <c:spPr>
                <a:solidFill>
                  <a:srgbClr val="FFFFFF"/>
                </a:solidFill>
                <a:ln w="25400">
                  <a:noFill/>
                </a:ln>
              </c:spPr>
              <c:txPr>
                <a:bodyPr/>
                <a:lstStyle/>
                <a:p>
                  <a:pPr>
                    <a:defRPr sz="14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1-5F5B-4266-9AA3-54B026CC5BA4}"/>
                </c:ext>
              </c:extLst>
            </c:dLbl>
            <c:spPr>
              <a:solidFill>
                <a:srgbClr val="FFFFFF"/>
              </a:solidFill>
              <a:ln w="25400">
                <a:noFill/>
              </a:ln>
            </c:spPr>
            <c:txPr>
              <a:bodyPr wrap="square" lIns="38100" tIns="19050" rIns="38100" bIns="19050" anchor="ctr">
                <a:spAutoFit/>
              </a:bodyPr>
              <a:lstStyle/>
              <a:p>
                <a:pPr>
                  <a:defRPr sz="14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'Plan Acción 2019 v1'!#REF!</c:f>
              <c:numCache>
                <c:formatCode>General</c:formatCode>
                <c:ptCount val="1"/>
                <c:pt idx="0">
                  <c:v>1</c:v>
                </c:pt>
              </c:numCache>
            </c:numRef>
          </c:val>
          <c:extLst xmlns:c16r2="http://schemas.microsoft.com/office/drawing/2015/06/chart">
            <c:ext xmlns:c16="http://schemas.microsoft.com/office/drawing/2014/chart" uri="{C3380CC4-5D6E-409C-BE32-E72D297353CC}">
              <c16:uniqueId val="{00000002-5F5B-4266-9AA3-54B026CC5BA4}"/>
            </c:ext>
          </c:extLst>
        </c:ser>
        <c:dLbls>
          <c:showLegendKey val="0"/>
          <c:showVal val="0"/>
          <c:showCatName val="0"/>
          <c:showSerName val="0"/>
          <c:showPercent val="0"/>
          <c:showBubbleSize val="0"/>
        </c:dLbls>
        <c:gapWidth val="150"/>
        <c:shape val="box"/>
        <c:axId val="145430528"/>
        <c:axId val="136144000"/>
        <c:axId val="0"/>
      </c:bar3DChart>
      <c:catAx>
        <c:axId val="145430528"/>
        <c:scaling>
          <c:orientation val="minMax"/>
        </c:scaling>
        <c:delete val="1"/>
        <c:axPos val="b"/>
        <c:majorTickMark val="out"/>
        <c:minorTickMark val="none"/>
        <c:tickLblPos val="nextTo"/>
        <c:crossAx val="136144000"/>
        <c:crosses val="autoZero"/>
        <c:auto val="1"/>
        <c:lblAlgn val="ctr"/>
        <c:lblOffset val="100"/>
        <c:noMultiLvlLbl val="0"/>
      </c:catAx>
      <c:valAx>
        <c:axId val="136144000"/>
        <c:scaling>
          <c:orientation val="minMax"/>
        </c:scaling>
        <c:delete val="0"/>
        <c:axPos val="l"/>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45430528"/>
        <c:crosses val="autoZero"/>
        <c:crossBetween val="between"/>
      </c:valAx>
      <c:spPr>
        <a:noFill/>
        <a:ln w="25400">
          <a:noFill/>
        </a:ln>
      </c:spPr>
    </c:plotArea>
    <c:plotVisOnly val="1"/>
    <c:dispBlanksAs val="gap"/>
    <c:showDLblsOverMax val="0"/>
  </c:chart>
  <c:spPr>
    <a:solidFill>
      <a:srgbClr val="FFFFFF"/>
    </a:solidFill>
    <a:ln w="3175">
      <a:solidFill>
        <a:srgbClr val="808080"/>
      </a:solidFill>
      <a:prstDash val="solid"/>
    </a:ln>
  </c:spPr>
  <c:txPr>
    <a:bodyPr/>
    <a:lstStyle/>
    <a:p>
      <a:pPr>
        <a:defRPr sz="1000" b="0" i="0" u="none" strike="noStrike" baseline="0">
          <a:solidFill>
            <a:srgbClr val="000000"/>
          </a:solidFill>
          <a:latin typeface="Calibri"/>
          <a:ea typeface="Calibri"/>
          <a:cs typeface="Calibri"/>
        </a:defRPr>
      </a:pPr>
      <a:endParaRPr lang="es-CO"/>
    </a:p>
  </c:txPr>
  <c:userShapes r:id="rId1"/>
</c:chartSpace>
</file>

<file path=xl/charts/chart4.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b="1" i="0" u="none" strike="noStrike" baseline="0">
                <a:solidFill>
                  <a:srgbClr val="000000"/>
                </a:solidFill>
                <a:latin typeface="Calibri"/>
                <a:ea typeface="Calibri"/>
                <a:cs typeface="Calibri"/>
              </a:defRPr>
            </a:pPr>
            <a:r>
              <a:rPr lang="es-CO"/>
              <a:t>3. Gestión del Talento Humano</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col"/>
        <c:grouping val="clustered"/>
        <c:varyColors val="1"/>
        <c:ser>
          <c:idx val="0"/>
          <c:order val="0"/>
          <c:invertIfNegative val="0"/>
          <c:dLbls>
            <c:dLbl>
              <c:idx val="64"/>
              <c:layout>
                <c:manualLayout>
                  <c:x val="5.8619562386503926E-3"/>
                  <c:y val="-7.4093266516198724E-17"/>
                </c:manualLayout>
              </c:layout>
              <c:spPr>
                <a:solidFill>
                  <a:srgbClr val="FFFFFF"/>
                </a:solidFill>
                <a:ln w="25400">
                  <a:noFill/>
                </a:ln>
              </c:spPr>
              <c:txPr>
                <a:bodyPr/>
                <a:lstStyle/>
                <a:p>
                  <a:pPr>
                    <a:defRPr sz="12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0-A0BA-4FCB-9494-84820596437C}"/>
                </c:ext>
              </c:extLst>
            </c:dLbl>
            <c:dLbl>
              <c:idx val="66"/>
              <c:layout>
                <c:manualLayout>
                  <c:x val="1.758586871595107E-2"/>
                  <c:y val="0"/>
                </c:manualLayout>
              </c:layout>
              <c:spPr>
                <a:solidFill>
                  <a:srgbClr val="FFFFFF"/>
                </a:solidFill>
                <a:ln w="25400">
                  <a:noFill/>
                </a:ln>
              </c:spPr>
              <c:txPr>
                <a:bodyPr/>
                <a:lstStyle/>
                <a:p>
                  <a:pPr>
                    <a:defRPr sz="12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1-A0BA-4FCB-9494-84820596437C}"/>
                </c:ext>
              </c:extLst>
            </c:dLbl>
            <c:spPr>
              <a:solidFill>
                <a:srgbClr val="FFFFFF"/>
              </a:solidFill>
              <a:ln w="25400">
                <a:noFill/>
              </a:ln>
            </c:spPr>
            <c:txPr>
              <a:bodyPr wrap="square" lIns="38100" tIns="19050" rIns="38100" bIns="19050" anchor="ctr">
                <a:spAutoFit/>
              </a:bodyPr>
              <a:lstStyle/>
              <a:p>
                <a:pPr>
                  <a:defRPr sz="12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'Plan Acción 2019 v1'!#REF!</c:f>
              <c:numCache>
                <c:formatCode>General</c:formatCode>
                <c:ptCount val="1"/>
                <c:pt idx="0">
                  <c:v>1</c:v>
                </c:pt>
              </c:numCache>
            </c:numRef>
          </c:val>
          <c:extLst xmlns:c16r2="http://schemas.microsoft.com/office/drawing/2015/06/chart">
            <c:ext xmlns:c16="http://schemas.microsoft.com/office/drawing/2014/chart" uri="{C3380CC4-5D6E-409C-BE32-E72D297353CC}">
              <c16:uniqueId val="{00000002-A0BA-4FCB-9494-84820596437C}"/>
            </c:ext>
          </c:extLst>
        </c:ser>
        <c:dLbls>
          <c:showLegendKey val="0"/>
          <c:showVal val="0"/>
          <c:showCatName val="0"/>
          <c:showSerName val="0"/>
          <c:showPercent val="0"/>
          <c:showBubbleSize val="0"/>
        </c:dLbls>
        <c:gapWidth val="150"/>
        <c:shape val="box"/>
        <c:axId val="147089408"/>
        <c:axId val="136145728"/>
        <c:axId val="0"/>
      </c:bar3DChart>
      <c:catAx>
        <c:axId val="147089408"/>
        <c:scaling>
          <c:orientation val="minMax"/>
        </c:scaling>
        <c:delete val="1"/>
        <c:axPos val="b"/>
        <c:majorTickMark val="out"/>
        <c:minorTickMark val="none"/>
        <c:tickLblPos val="nextTo"/>
        <c:crossAx val="136145728"/>
        <c:crosses val="autoZero"/>
        <c:auto val="1"/>
        <c:lblAlgn val="ctr"/>
        <c:lblOffset val="100"/>
        <c:noMultiLvlLbl val="0"/>
      </c:catAx>
      <c:valAx>
        <c:axId val="136145728"/>
        <c:scaling>
          <c:orientation val="minMax"/>
        </c:scaling>
        <c:delete val="0"/>
        <c:axPos val="l"/>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47089408"/>
        <c:crosses val="autoZero"/>
        <c:crossBetween val="between"/>
      </c:valAx>
      <c:spPr>
        <a:noFill/>
        <a:ln w="25400">
          <a:noFill/>
        </a:ln>
      </c:spPr>
    </c:plotArea>
    <c:plotVisOnly val="1"/>
    <c:dispBlanksAs val="gap"/>
    <c:showDLblsOverMax val="0"/>
  </c:chart>
  <c:spPr>
    <a:solidFill>
      <a:srgbClr val="FFFFFF"/>
    </a:solidFill>
    <a:ln w="3175">
      <a:solidFill>
        <a:srgbClr val="808080"/>
      </a:solidFill>
      <a:prstDash val="solid"/>
    </a:ln>
  </c:spPr>
  <c:txPr>
    <a:bodyPr/>
    <a:lstStyle/>
    <a:p>
      <a:pPr>
        <a:defRPr sz="1000" b="0" i="0" u="none" strike="noStrike" baseline="0">
          <a:solidFill>
            <a:srgbClr val="000000"/>
          </a:solidFill>
          <a:latin typeface="Calibri"/>
          <a:ea typeface="Calibri"/>
          <a:cs typeface="Calibri"/>
        </a:defRPr>
      </a:pPr>
      <a:endParaRPr lang="es-CO"/>
    </a:p>
  </c:txPr>
  <c:userShapes r:id="rId1"/>
</c:chartSpace>
</file>

<file path=xl/charts/chart5.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b="1" i="0" u="none" strike="noStrike" baseline="0">
                <a:solidFill>
                  <a:srgbClr val="000000"/>
                </a:solidFill>
                <a:latin typeface="Calibri"/>
                <a:ea typeface="Calibri"/>
                <a:cs typeface="Calibri"/>
              </a:defRPr>
            </a:pPr>
            <a:r>
              <a:rPr lang="es-CO"/>
              <a:t>4. Eficiencia Administrativa</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col"/>
        <c:grouping val="clustered"/>
        <c:varyColors val="1"/>
        <c:ser>
          <c:idx val="0"/>
          <c:order val="0"/>
          <c:invertIfNegative val="0"/>
          <c:dLbls>
            <c:dLbl>
              <c:idx val="64"/>
              <c:layout>
                <c:manualLayout>
                  <c:x val="5.8619562386503926E-3"/>
                  <c:y val="-7.4093266516198724E-17"/>
                </c:manualLayout>
              </c:layout>
              <c:spPr>
                <a:solidFill>
                  <a:srgbClr val="FFFFFF"/>
                </a:solidFill>
                <a:ln w="25400">
                  <a:noFill/>
                </a:ln>
              </c:spPr>
              <c:txPr>
                <a:bodyPr/>
                <a:lstStyle/>
                <a:p>
                  <a:pPr>
                    <a:defRPr sz="12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0-4C54-41C4-B54C-2E52622162EA}"/>
                </c:ext>
              </c:extLst>
            </c:dLbl>
            <c:dLbl>
              <c:idx val="66"/>
              <c:layout>
                <c:manualLayout>
                  <c:x val="1.758586871595107E-2"/>
                  <c:y val="0"/>
                </c:manualLayout>
              </c:layout>
              <c:spPr>
                <a:solidFill>
                  <a:srgbClr val="FFFFFF"/>
                </a:solidFill>
                <a:ln w="25400">
                  <a:noFill/>
                </a:ln>
              </c:spPr>
              <c:txPr>
                <a:bodyPr/>
                <a:lstStyle/>
                <a:p>
                  <a:pPr>
                    <a:defRPr sz="12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1-4C54-41C4-B54C-2E52622162EA}"/>
                </c:ext>
              </c:extLst>
            </c:dLbl>
            <c:spPr>
              <a:solidFill>
                <a:srgbClr val="FFFFFF"/>
              </a:solidFill>
              <a:ln w="25400">
                <a:noFill/>
              </a:ln>
            </c:spPr>
            <c:txPr>
              <a:bodyPr wrap="square" lIns="38100" tIns="19050" rIns="38100" bIns="19050" anchor="ctr">
                <a:spAutoFit/>
              </a:bodyPr>
              <a:lstStyle/>
              <a:p>
                <a:pPr>
                  <a:defRPr sz="12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'Plan Acción 2019 v1'!#REF!</c:f>
              <c:numCache>
                <c:formatCode>General</c:formatCode>
                <c:ptCount val="1"/>
                <c:pt idx="0">
                  <c:v>1</c:v>
                </c:pt>
              </c:numCache>
            </c:numRef>
          </c:val>
          <c:extLst xmlns:c16r2="http://schemas.microsoft.com/office/drawing/2015/06/chart">
            <c:ext xmlns:c16="http://schemas.microsoft.com/office/drawing/2014/chart" uri="{C3380CC4-5D6E-409C-BE32-E72D297353CC}">
              <c16:uniqueId val="{00000002-4C54-41C4-B54C-2E52622162EA}"/>
            </c:ext>
          </c:extLst>
        </c:ser>
        <c:dLbls>
          <c:showLegendKey val="0"/>
          <c:showVal val="0"/>
          <c:showCatName val="0"/>
          <c:showSerName val="0"/>
          <c:showPercent val="0"/>
          <c:showBubbleSize val="0"/>
        </c:dLbls>
        <c:gapWidth val="150"/>
        <c:shape val="box"/>
        <c:axId val="147250176"/>
        <c:axId val="139813440"/>
        <c:axId val="0"/>
      </c:bar3DChart>
      <c:catAx>
        <c:axId val="147250176"/>
        <c:scaling>
          <c:orientation val="minMax"/>
        </c:scaling>
        <c:delete val="1"/>
        <c:axPos val="b"/>
        <c:majorTickMark val="out"/>
        <c:minorTickMark val="none"/>
        <c:tickLblPos val="nextTo"/>
        <c:crossAx val="139813440"/>
        <c:crosses val="autoZero"/>
        <c:auto val="1"/>
        <c:lblAlgn val="ctr"/>
        <c:lblOffset val="100"/>
        <c:noMultiLvlLbl val="0"/>
      </c:catAx>
      <c:valAx>
        <c:axId val="139813440"/>
        <c:scaling>
          <c:orientation val="minMax"/>
        </c:scaling>
        <c:delete val="0"/>
        <c:axPos val="l"/>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47250176"/>
        <c:crosses val="autoZero"/>
        <c:crossBetween val="between"/>
      </c:valAx>
      <c:spPr>
        <a:noFill/>
        <a:ln w="25400">
          <a:noFill/>
        </a:ln>
      </c:spPr>
    </c:plotArea>
    <c:plotVisOnly val="1"/>
    <c:dispBlanksAs val="gap"/>
    <c:showDLblsOverMax val="0"/>
  </c:chart>
  <c:spPr>
    <a:solidFill>
      <a:srgbClr val="FFFFFF"/>
    </a:solidFill>
    <a:ln w="3175">
      <a:solidFill>
        <a:srgbClr val="808080"/>
      </a:solidFill>
      <a:prstDash val="solid"/>
    </a:ln>
  </c:spPr>
  <c:txPr>
    <a:bodyPr/>
    <a:lstStyle/>
    <a:p>
      <a:pPr>
        <a:defRPr sz="1000" b="0" i="0" u="none" strike="noStrike" baseline="0">
          <a:solidFill>
            <a:srgbClr val="000000"/>
          </a:solidFill>
          <a:latin typeface="Calibri"/>
          <a:ea typeface="Calibri"/>
          <a:cs typeface="Calibri"/>
        </a:defRPr>
      </a:pPr>
      <a:endParaRPr lang="es-CO"/>
    </a:p>
  </c:txPr>
  <c:userShapes r:id="rId1"/>
</c:chartSpace>
</file>

<file path=xl/charts/chart6.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b="1" i="0" u="none" strike="noStrike" baseline="0">
                <a:solidFill>
                  <a:srgbClr val="000000"/>
                </a:solidFill>
                <a:latin typeface="Calibri"/>
                <a:ea typeface="Calibri"/>
                <a:cs typeface="Calibri"/>
              </a:defRPr>
            </a:pPr>
            <a:r>
              <a:rPr lang="es-CO"/>
              <a:t>5. Gestión Financiera</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col"/>
        <c:grouping val="clustered"/>
        <c:varyColors val="1"/>
        <c:ser>
          <c:idx val="0"/>
          <c:order val="0"/>
          <c:invertIfNegative val="0"/>
          <c:dLbls>
            <c:dLbl>
              <c:idx val="64"/>
              <c:layout>
                <c:manualLayout>
                  <c:x val="5.8619562386503926E-3"/>
                  <c:y val="-7.4093266516198724E-17"/>
                </c:manualLayout>
              </c:layout>
              <c:spPr>
                <a:solidFill>
                  <a:srgbClr val="FFFFFF"/>
                </a:solidFill>
                <a:ln w="25400">
                  <a:noFill/>
                </a:ln>
              </c:spPr>
              <c:txPr>
                <a:bodyPr/>
                <a:lstStyle/>
                <a:p>
                  <a:pPr>
                    <a:defRPr sz="12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0-4CCF-42B3-93EC-404A2E6D077B}"/>
                </c:ext>
              </c:extLst>
            </c:dLbl>
            <c:dLbl>
              <c:idx val="66"/>
              <c:layout>
                <c:manualLayout>
                  <c:x val="1.758586871595107E-2"/>
                  <c:y val="0"/>
                </c:manualLayout>
              </c:layout>
              <c:spPr>
                <a:solidFill>
                  <a:srgbClr val="FFFFFF"/>
                </a:solidFill>
                <a:ln w="25400">
                  <a:noFill/>
                </a:ln>
              </c:spPr>
              <c:txPr>
                <a:bodyPr/>
                <a:lstStyle/>
                <a:p>
                  <a:pPr>
                    <a:defRPr sz="12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extLst xmlns:c16r2="http://schemas.microsoft.com/office/drawing/2015/06/chart">
                <c:ext xmlns:c15="http://schemas.microsoft.com/office/drawing/2012/chart" uri="{CE6537A1-D6FC-4f65-9D91-7224C49458BB}"/>
                <c:ext xmlns:c16="http://schemas.microsoft.com/office/drawing/2014/chart" uri="{C3380CC4-5D6E-409C-BE32-E72D297353CC}">
                  <c16:uniqueId val="{00000001-4CCF-42B3-93EC-404A2E6D077B}"/>
                </c:ext>
              </c:extLst>
            </c:dLbl>
            <c:spPr>
              <a:solidFill>
                <a:srgbClr val="FFFFFF"/>
              </a:solidFill>
              <a:ln w="25400">
                <a:noFill/>
              </a:ln>
            </c:spPr>
            <c:txPr>
              <a:bodyPr wrap="square" lIns="38100" tIns="19050" rIns="38100" bIns="19050" anchor="ctr">
                <a:spAutoFit/>
              </a:bodyPr>
              <a:lstStyle/>
              <a:p>
                <a:pPr>
                  <a:defRPr sz="12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'Plan Acción 2019 v1'!#REF!</c:f>
              <c:numCache>
                <c:formatCode>General</c:formatCode>
                <c:ptCount val="1"/>
                <c:pt idx="0">
                  <c:v>1</c:v>
                </c:pt>
              </c:numCache>
            </c:numRef>
          </c:val>
          <c:extLst xmlns:c16r2="http://schemas.microsoft.com/office/drawing/2015/06/chart">
            <c:ext xmlns:c16="http://schemas.microsoft.com/office/drawing/2014/chart" uri="{C3380CC4-5D6E-409C-BE32-E72D297353CC}">
              <c16:uniqueId val="{00000002-4CCF-42B3-93EC-404A2E6D077B}"/>
            </c:ext>
          </c:extLst>
        </c:ser>
        <c:dLbls>
          <c:showLegendKey val="0"/>
          <c:showVal val="0"/>
          <c:showCatName val="0"/>
          <c:showSerName val="0"/>
          <c:showPercent val="0"/>
          <c:showBubbleSize val="0"/>
        </c:dLbls>
        <c:gapWidth val="150"/>
        <c:shape val="box"/>
        <c:axId val="145431040"/>
        <c:axId val="139815168"/>
        <c:axId val="0"/>
      </c:bar3DChart>
      <c:catAx>
        <c:axId val="145431040"/>
        <c:scaling>
          <c:orientation val="minMax"/>
        </c:scaling>
        <c:delete val="1"/>
        <c:axPos val="b"/>
        <c:majorTickMark val="out"/>
        <c:minorTickMark val="none"/>
        <c:tickLblPos val="nextTo"/>
        <c:crossAx val="139815168"/>
        <c:crosses val="autoZero"/>
        <c:auto val="1"/>
        <c:lblAlgn val="ctr"/>
        <c:lblOffset val="100"/>
        <c:noMultiLvlLbl val="0"/>
      </c:catAx>
      <c:valAx>
        <c:axId val="139815168"/>
        <c:scaling>
          <c:orientation val="minMax"/>
        </c:scaling>
        <c:delete val="0"/>
        <c:axPos val="l"/>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45431040"/>
        <c:crosses val="autoZero"/>
        <c:crossBetween val="between"/>
      </c:valAx>
      <c:spPr>
        <a:noFill/>
        <a:ln w="25400">
          <a:noFill/>
        </a:ln>
      </c:spPr>
    </c:plotArea>
    <c:plotVisOnly val="1"/>
    <c:dispBlanksAs val="gap"/>
    <c:showDLblsOverMax val="0"/>
  </c:chart>
  <c:spPr>
    <a:solidFill>
      <a:srgbClr val="FFFFFF"/>
    </a:solidFill>
    <a:ln w="3175">
      <a:solidFill>
        <a:srgbClr val="808080"/>
      </a:solidFill>
      <a:prstDash val="solid"/>
    </a:ln>
  </c:spPr>
  <c:txPr>
    <a:bodyPr/>
    <a:lstStyle/>
    <a:p>
      <a:pPr>
        <a:defRPr sz="1000" b="0" i="0" u="none" strike="noStrike" baseline="0">
          <a:solidFill>
            <a:srgbClr val="000000"/>
          </a:solidFill>
          <a:latin typeface="Calibri"/>
          <a:ea typeface="Calibri"/>
          <a:cs typeface="Calibri"/>
        </a:defRPr>
      </a:pPr>
      <a:endParaRPr lang="es-CO"/>
    </a:p>
  </c:txPr>
  <c:userShapes r:id="rId1"/>
</c:chartSpace>
</file>

<file path=xl/charts/chart7.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34"/>
    </mc:Choice>
    <mc:Fallback>
      <c:style val="34"/>
    </mc:Fallback>
  </mc:AlternateContent>
  <c:chart>
    <c:autoTitleDeleted val="0"/>
    <c:plotArea>
      <c:layout/>
      <c:barChart>
        <c:barDir val="bar"/>
        <c:grouping val="clustered"/>
        <c:varyColors val="0"/>
        <c:ser>
          <c:idx val="0"/>
          <c:order val="0"/>
          <c:invertIfNegative val="0"/>
          <c:dLbls>
            <c:spPr>
              <a:noFill/>
              <a:ln w="25400">
                <a:noFill/>
              </a:ln>
            </c:spPr>
            <c:txPr>
              <a:bodyPr/>
              <a:lstStyle/>
              <a:p>
                <a:pPr>
                  <a:defRPr sz="1400"/>
                </a:pPr>
                <a:endParaRPr lang="es-CO"/>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Ref>
              <c:f>'Plan Acción 2019'!$A$205:$A$210</c:f>
              <c:strCache>
                <c:ptCount val="6"/>
                <c:pt idx="0">
                  <c:v>1. Desarrollar capacidades para apoyar los procesos de conocimiento y reducción del riesgo de desastres.</c:v>
                </c:pt>
                <c:pt idx="1">
                  <c:v>2. Obtener y/o mantener  estándares de calidad en los programas de capacitación y entrenamiento de la entidad.</c:v>
                </c:pt>
                <c:pt idx="2">
                  <c:v>3.Mejorar la oportunidad y calidad del manejo de emergencias y desastres a través del fortalecimiento de capacidades.</c:v>
                </c:pt>
                <c:pt idx="3">
                  <c:v>4. Fortalecer la gestión ambiental y la acción social dentro del proceso de gestión del riesgo de desastres.</c:v>
                </c:pt>
                <c:pt idx="4">
                  <c:v>5. Implementar un programa de mejora continua de la gestión y desempeño institucional.</c:v>
                </c:pt>
                <c:pt idx="5">
                  <c:v>Avance promedio del plan</c:v>
                </c:pt>
              </c:strCache>
            </c:strRef>
          </c:cat>
          <c:val>
            <c:numRef>
              <c:f>'Plan Acción 2019'!$I$205:$I$210</c:f>
              <c:numCache>
                <c:formatCode>0%</c:formatCode>
                <c:ptCount val="6"/>
                <c:pt idx="0">
                  <c:v>1</c:v>
                </c:pt>
                <c:pt idx="1">
                  <c:v>1</c:v>
                </c:pt>
                <c:pt idx="2">
                  <c:v>1</c:v>
                </c:pt>
                <c:pt idx="3">
                  <c:v>1</c:v>
                </c:pt>
                <c:pt idx="4">
                  <c:v>0.9790412698412696</c:v>
                </c:pt>
                <c:pt idx="5" formatCode="0.0%">
                  <c:v>0.99580825396825401</c:v>
                </c:pt>
              </c:numCache>
            </c:numRef>
          </c:val>
          <c:extLst xmlns:c16r2="http://schemas.microsoft.com/office/drawing/2015/06/chart">
            <c:ext xmlns:c16="http://schemas.microsoft.com/office/drawing/2014/chart" uri="{C3380CC4-5D6E-409C-BE32-E72D297353CC}">
              <c16:uniqueId val="{00000000-5B7B-406F-8EB6-FDC60ED8AEE6}"/>
            </c:ext>
          </c:extLst>
        </c:ser>
        <c:dLbls>
          <c:showLegendKey val="0"/>
          <c:showVal val="0"/>
          <c:showCatName val="0"/>
          <c:showSerName val="0"/>
          <c:showPercent val="0"/>
          <c:showBubbleSize val="0"/>
        </c:dLbls>
        <c:gapWidth val="150"/>
        <c:axId val="100114432"/>
        <c:axId val="144664256"/>
      </c:barChart>
      <c:catAx>
        <c:axId val="100114432"/>
        <c:scaling>
          <c:orientation val="maxMin"/>
        </c:scaling>
        <c:delete val="0"/>
        <c:axPos val="l"/>
        <c:numFmt formatCode="General" sourceLinked="1"/>
        <c:majorTickMark val="out"/>
        <c:minorTickMark val="none"/>
        <c:tickLblPos val="nextTo"/>
        <c:txPr>
          <a:bodyPr/>
          <a:lstStyle/>
          <a:p>
            <a:pPr>
              <a:defRPr sz="1400"/>
            </a:pPr>
            <a:endParaRPr lang="es-CO"/>
          </a:p>
        </c:txPr>
        <c:crossAx val="144664256"/>
        <c:crosses val="autoZero"/>
        <c:auto val="1"/>
        <c:lblAlgn val="ctr"/>
        <c:lblOffset val="100"/>
        <c:noMultiLvlLbl val="0"/>
      </c:catAx>
      <c:valAx>
        <c:axId val="144664256"/>
        <c:scaling>
          <c:orientation val="minMax"/>
          <c:min val="0"/>
        </c:scaling>
        <c:delete val="0"/>
        <c:axPos val="t"/>
        <c:majorGridlines/>
        <c:numFmt formatCode="0%" sourceLinked="1"/>
        <c:majorTickMark val="out"/>
        <c:minorTickMark val="none"/>
        <c:tickLblPos val="nextTo"/>
        <c:txPr>
          <a:bodyPr/>
          <a:lstStyle/>
          <a:p>
            <a:pPr>
              <a:defRPr sz="1100"/>
            </a:pPr>
            <a:endParaRPr lang="es-CO"/>
          </a:p>
        </c:txPr>
        <c:crossAx val="100114432"/>
        <c:crosses val="autoZero"/>
        <c:crossBetween val="between"/>
      </c:valAx>
    </c:plotArea>
    <c:plotVisOnly val="1"/>
    <c:dispBlanksAs val="gap"/>
    <c:showDLblsOverMax val="0"/>
  </c:chart>
  <c:printSettings>
    <c:headerFooter/>
    <c:pageMargins b="0.75" l="0.7" r="0.7" t="0.75" header="0.3" footer="0.3"/>
    <c:pageSetup/>
  </c:printSettings>
</c:chartSpac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4.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6.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8.xml"/></Relationships>
</file>

<file path=xl/chartsheets/_rels/sheet6.xml.rels><?xml version="1.0" encoding="UTF-8" standalone="yes"?>
<Relationships xmlns="http://schemas.openxmlformats.org/package/2006/relationships"><Relationship Id="rId1" Type="http://schemas.openxmlformats.org/officeDocument/2006/relationships/drawing" Target="../drawings/drawing10.xml"/></Relationships>
</file>

<file path=xl/chartsheets/sheet1.xml><?xml version="1.0" encoding="utf-8"?>
<chartsheet xmlns="http://schemas.openxmlformats.org/spreadsheetml/2006/main" xmlns:r="http://schemas.openxmlformats.org/officeDocument/2006/relationships">
  <sheetPr/>
  <sheetViews>
    <sheetView zoomScale="112" workbookViewId="0"/>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sheetPr/>
  <sheetViews>
    <sheetView zoomScale="112" workbookViewId="0"/>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sheetPr/>
  <sheetViews>
    <sheetView zoomScale="112" workbookViewId="0"/>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sheetPr/>
  <sheetViews>
    <sheetView zoomScale="112" workbookViewId="0"/>
  </sheetViews>
  <pageMargins left="0.7" right="0.7" top="0.75" bottom="0.75" header="0.3" footer="0.3"/>
  <drawing r:id="rId1"/>
</chartsheet>
</file>

<file path=xl/chartsheets/sheet5.xml><?xml version="1.0" encoding="utf-8"?>
<chartsheet xmlns="http://schemas.openxmlformats.org/spreadsheetml/2006/main" xmlns:r="http://schemas.openxmlformats.org/officeDocument/2006/relationships">
  <sheetPr/>
  <sheetViews>
    <sheetView zoomScale="112" workbookViewId="0"/>
  </sheetViews>
  <pageMargins left="0.7" right="0.7" top="0.75" bottom="0.75" header="0.3" footer="0.3"/>
  <drawing r:id="rId1"/>
</chartsheet>
</file>

<file path=xl/chartsheets/sheet6.xml><?xml version="1.0" encoding="utf-8"?>
<chartsheet xmlns="http://schemas.openxmlformats.org/spreadsheetml/2006/main" xmlns:r="http://schemas.openxmlformats.org/officeDocument/2006/relationships">
  <sheetPr/>
  <sheetViews>
    <sheetView zoomScale="112" workbookViewId="0"/>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absoluteAnchor>
    <xdr:pos x="0" y="0"/>
    <xdr:ext cx="8648700" cy="6076950"/>
    <xdr:graphicFrame macro="">
      <xdr:nvGraphicFramePr>
        <xdr:cNvPr id="2" name="Gráfico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xdr:wsDr xmlns:xdr="http://schemas.openxmlformats.org/drawingml/2006/spreadsheetDrawing" xmlns:a="http://schemas.openxmlformats.org/drawingml/2006/main">
  <xdr:absoluteAnchor>
    <xdr:pos x="0" y="0"/>
    <xdr:ext cx="8648700" cy="6076950"/>
    <xdr:graphicFrame macro="">
      <xdr:nvGraphicFramePr>
        <xdr:cNvPr id="2" name="Gráfico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c:userShapes xmlns:c="http://schemas.openxmlformats.org/drawingml/2006/chart">
  <cdr:relSizeAnchor xmlns:cdr="http://schemas.openxmlformats.org/drawingml/2006/chartDrawing">
    <cdr:from>
      <cdr:x>0.17707</cdr:x>
      <cdr:y>0.30266</cdr:y>
    </cdr:from>
    <cdr:to>
      <cdr:x>0.24951</cdr:x>
      <cdr:y>0.38445</cdr:y>
    </cdr:to>
    <cdr:sp macro="" textlink="">
      <cdr:nvSpPr>
        <cdr:cNvPr id="2" name="1 Llamada rectangular"/>
        <cdr:cNvSpPr/>
      </cdr:nvSpPr>
      <cdr:spPr bwMode="auto">
        <a:xfrm xmlns:a="http://schemas.openxmlformats.org/drawingml/2006/main">
          <a:off x="1530803" y="1887991"/>
          <a:ext cx="629330" cy="518773"/>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vertOverflow="clip" wrap="square" lIns="18288" tIns="0" rIns="0" bIns="0" upright="1"/>
        <a:lstStyle xmlns:a="http://schemas.openxmlformats.org/drawingml/2006/main"/>
        <a:p xmlns:a="http://schemas.openxmlformats.org/drawingml/2006/main">
          <a:r>
            <a:rPr lang="es-CO"/>
            <a:t>Drectiva</a:t>
          </a:r>
          <a:r>
            <a:rPr lang="es-CO" baseline="0"/>
            <a:t> Grupos de rescate</a:t>
          </a:r>
          <a:endParaRPr lang="es-CO"/>
        </a:p>
      </cdr:txBody>
    </cdr:sp>
  </cdr:relSizeAnchor>
  <cdr:relSizeAnchor xmlns:cdr="http://schemas.openxmlformats.org/drawingml/2006/chartDrawing">
    <cdr:from>
      <cdr:x>0.83493</cdr:x>
      <cdr:y>0.39058</cdr:y>
    </cdr:from>
    <cdr:to>
      <cdr:x>0.90737</cdr:x>
      <cdr:y>0.47237</cdr:y>
    </cdr:to>
    <cdr:sp macro="" textlink="">
      <cdr:nvSpPr>
        <cdr:cNvPr id="3" name="1 Llamada rectangular"/>
        <cdr:cNvSpPr/>
      </cdr:nvSpPr>
      <cdr:spPr bwMode="auto">
        <a:xfrm xmlns:a="http://schemas.openxmlformats.org/drawingml/2006/main">
          <a:off x="7237073" y="2440555"/>
          <a:ext cx="629330" cy="518773"/>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Alianza con UMNG</a:t>
          </a:r>
        </a:p>
      </cdr:txBody>
    </cdr:sp>
  </cdr:relSizeAnchor>
  <cdr:relSizeAnchor xmlns:cdr="http://schemas.openxmlformats.org/drawingml/2006/chartDrawing">
    <cdr:from>
      <cdr:x>0.88527</cdr:x>
      <cdr:y>0.53557</cdr:y>
    </cdr:from>
    <cdr:to>
      <cdr:x>0.97026</cdr:x>
      <cdr:y>0.61812</cdr:y>
    </cdr:to>
    <cdr:sp macro="" textlink="">
      <cdr:nvSpPr>
        <cdr:cNvPr id="4" name="1 Llamada rectangular"/>
        <cdr:cNvSpPr/>
      </cdr:nvSpPr>
      <cdr:spPr bwMode="auto">
        <a:xfrm xmlns:a="http://schemas.openxmlformats.org/drawingml/2006/main">
          <a:off x="7670800" y="3367541"/>
          <a:ext cx="740114" cy="518773"/>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Programa Guarda -bosques</a:t>
          </a:r>
        </a:p>
      </cdr:txBody>
    </cdr:sp>
  </cdr:relSizeAnchor>
  <cdr:relSizeAnchor xmlns:cdr="http://schemas.openxmlformats.org/drawingml/2006/chartDrawing">
    <cdr:from>
      <cdr:x>0.50733</cdr:x>
      <cdr:y>0.24629</cdr:y>
    </cdr:from>
    <cdr:to>
      <cdr:x>0.57977</cdr:x>
      <cdr:y>0.32808</cdr:y>
    </cdr:to>
    <cdr:sp macro="" textlink="">
      <cdr:nvSpPr>
        <cdr:cNvPr id="5" name="1 Llamada rectangular"/>
        <cdr:cNvSpPr/>
      </cdr:nvSpPr>
      <cdr:spPr bwMode="auto">
        <a:xfrm xmlns:a="http://schemas.openxmlformats.org/drawingml/2006/main">
          <a:off x="4396581" y="1530576"/>
          <a:ext cx="629330" cy="518773"/>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Plan de Medios</a:t>
          </a:r>
        </a:p>
      </cdr:txBody>
    </cdr:sp>
  </cdr:relSizeAnchor>
  <cdr:relSizeAnchor xmlns:cdr="http://schemas.openxmlformats.org/drawingml/2006/chartDrawing">
    <cdr:from>
      <cdr:x>0.91203</cdr:x>
      <cdr:y>0.25501</cdr:y>
    </cdr:from>
    <cdr:to>
      <cdr:x>0.98547</cdr:x>
      <cdr:y>0.33755</cdr:y>
    </cdr:to>
    <cdr:sp macro="" textlink="">
      <cdr:nvSpPr>
        <cdr:cNvPr id="6" name="1 Llamada rectangular"/>
        <cdr:cNvSpPr/>
      </cdr:nvSpPr>
      <cdr:spPr bwMode="auto">
        <a:xfrm xmlns:a="http://schemas.openxmlformats.org/drawingml/2006/main">
          <a:off x="7908925" y="1590108"/>
          <a:ext cx="629330" cy="518773"/>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Modif.</a:t>
          </a:r>
          <a:r>
            <a:rPr lang="es-CO" baseline="0"/>
            <a:t> Consejo Directivo</a:t>
          </a:r>
          <a:endParaRPr lang="es-CO"/>
        </a:p>
      </cdr:txBody>
    </cdr:sp>
  </cdr:relSizeAnchor>
</c:userShapes>
</file>

<file path=xl/drawings/drawing4.xml><?xml version="1.0" encoding="utf-8"?>
<xdr:wsDr xmlns:xdr="http://schemas.openxmlformats.org/drawingml/2006/spreadsheetDrawing" xmlns:a="http://schemas.openxmlformats.org/drawingml/2006/main">
  <xdr:absoluteAnchor>
    <xdr:pos x="0" y="0"/>
    <xdr:ext cx="8648700" cy="6076950"/>
    <xdr:graphicFrame macro="">
      <xdr:nvGraphicFramePr>
        <xdr:cNvPr id="2" name="Gráfico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c:userShapes xmlns:c="http://schemas.openxmlformats.org/drawingml/2006/chart">
  <cdr:relSizeAnchor xmlns:cdr="http://schemas.openxmlformats.org/drawingml/2006/chartDrawing">
    <cdr:from>
      <cdr:x>0.07218</cdr:x>
      <cdr:y>0.16299</cdr:y>
    </cdr:from>
    <cdr:to>
      <cdr:x>0.15029</cdr:x>
      <cdr:y>0.24287</cdr:y>
    </cdr:to>
    <cdr:sp macro="" textlink="">
      <cdr:nvSpPr>
        <cdr:cNvPr id="2" name="1 Llamada rectangular"/>
        <cdr:cNvSpPr/>
      </cdr:nvSpPr>
      <cdr:spPr bwMode="auto">
        <a:xfrm xmlns:a="http://schemas.openxmlformats.org/drawingml/2006/main">
          <a:off x="620599" y="1011805"/>
          <a:ext cx="680584" cy="501990"/>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Estrategia Rend. de Cuentas</a:t>
          </a:r>
        </a:p>
      </cdr:txBody>
    </cdr:sp>
  </cdr:relSizeAnchor>
  <cdr:relSizeAnchor xmlns:cdr="http://schemas.openxmlformats.org/drawingml/2006/chartDrawing">
    <cdr:from>
      <cdr:x>0.31062</cdr:x>
      <cdr:y>0.2726</cdr:y>
    </cdr:from>
    <cdr:to>
      <cdr:x>0.40618</cdr:x>
      <cdr:y>0.35272</cdr:y>
    </cdr:to>
    <cdr:sp macro="" textlink="">
      <cdr:nvSpPr>
        <cdr:cNvPr id="3" name="1 Llamada rectangular"/>
        <cdr:cNvSpPr/>
      </cdr:nvSpPr>
      <cdr:spPr bwMode="auto">
        <a:xfrm xmlns:a="http://schemas.openxmlformats.org/drawingml/2006/main">
          <a:off x="2695688" y="1700666"/>
          <a:ext cx="825159" cy="501990"/>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s-CO"/>
            <a:t>Cultura y servicio al ciudadano</a:t>
          </a:r>
        </a:p>
      </cdr:txBody>
    </cdr:sp>
  </cdr:relSizeAnchor>
  <cdr:relSizeAnchor xmlns:cdr="http://schemas.openxmlformats.org/drawingml/2006/chartDrawing">
    <cdr:from>
      <cdr:x>0.62008</cdr:x>
      <cdr:y>0.47127</cdr:y>
    </cdr:from>
    <cdr:to>
      <cdr:x>0.7441</cdr:x>
      <cdr:y>0.55139</cdr:y>
    </cdr:to>
    <cdr:sp macro="" textlink="">
      <cdr:nvSpPr>
        <cdr:cNvPr id="4" name="1 Llamada rectangular"/>
        <cdr:cNvSpPr/>
      </cdr:nvSpPr>
      <cdr:spPr bwMode="auto">
        <a:xfrm xmlns:a="http://schemas.openxmlformats.org/drawingml/2006/main">
          <a:off x="5374822" y="2950822"/>
          <a:ext cx="1071562" cy="501990"/>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 Política de tratamiento de datos personales</a:t>
          </a:r>
        </a:p>
      </cdr:txBody>
    </cdr:sp>
  </cdr:relSizeAnchor>
  <cdr:relSizeAnchor xmlns:cdr="http://schemas.openxmlformats.org/drawingml/2006/chartDrawing">
    <cdr:from>
      <cdr:x>0.48547</cdr:x>
      <cdr:y>0.17592</cdr:y>
    </cdr:from>
    <cdr:to>
      <cdr:x>0.56358</cdr:x>
      <cdr:y>0.25504</cdr:y>
    </cdr:to>
    <cdr:sp macro="" textlink="">
      <cdr:nvSpPr>
        <cdr:cNvPr id="5" name="1 Llamada rectangular"/>
        <cdr:cNvSpPr/>
      </cdr:nvSpPr>
      <cdr:spPr bwMode="auto">
        <a:xfrm xmlns:a="http://schemas.openxmlformats.org/drawingml/2006/main">
          <a:off x="4209483" y="1088344"/>
          <a:ext cx="680584" cy="501990"/>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Aplicativo PQRD</a:t>
          </a:r>
        </a:p>
      </cdr:txBody>
    </cdr:sp>
  </cdr:relSizeAnchor>
</c:userShapes>
</file>

<file path=xl/drawings/drawing6.xml><?xml version="1.0" encoding="utf-8"?>
<xdr:wsDr xmlns:xdr="http://schemas.openxmlformats.org/drawingml/2006/spreadsheetDrawing" xmlns:a="http://schemas.openxmlformats.org/drawingml/2006/main">
  <xdr:absoluteAnchor>
    <xdr:pos x="0" y="0"/>
    <xdr:ext cx="8648700" cy="6076950"/>
    <xdr:graphicFrame macro="">
      <xdr:nvGraphicFramePr>
        <xdr:cNvPr id="2" name="Gráfico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7.xml><?xml version="1.0" encoding="utf-8"?>
<c:userShapes xmlns:c="http://schemas.openxmlformats.org/drawingml/2006/chart">
  <cdr:relSizeAnchor xmlns:cdr="http://schemas.openxmlformats.org/drawingml/2006/chartDrawing">
    <cdr:from>
      <cdr:x>0.07488</cdr:x>
      <cdr:y>0.2111</cdr:y>
    </cdr:from>
    <cdr:to>
      <cdr:x>0.15324</cdr:x>
      <cdr:y>0.29048</cdr:y>
    </cdr:to>
    <cdr:sp macro="" textlink="">
      <cdr:nvSpPr>
        <cdr:cNvPr id="2" name="1 Llamada rectangular"/>
        <cdr:cNvSpPr/>
      </cdr:nvSpPr>
      <cdr:spPr bwMode="auto">
        <a:xfrm xmlns:a="http://schemas.openxmlformats.org/drawingml/2006/main">
          <a:off x="646112" y="1309461"/>
          <a:ext cx="680584" cy="501990"/>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Manual de Funciones</a:t>
          </a:r>
        </a:p>
      </cdr:txBody>
    </cdr:sp>
  </cdr:relSizeAnchor>
  <cdr:relSizeAnchor xmlns:cdr="http://schemas.openxmlformats.org/drawingml/2006/chartDrawing">
    <cdr:from>
      <cdr:x>0.19422</cdr:x>
      <cdr:y>0.21281</cdr:y>
    </cdr:from>
    <cdr:to>
      <cdr:x>0.27921</cdr:x>
      <cdr:y>0.29293</cdr:y>
    </cdr:to>
    <cdr:sp macro="" textlink="">
      <cdr:nvSpPr>
        <cdr:cNvPr id="3" name="1 Llamada rectangular"/>
        <cdr:cNvSpPr/>
      </cdr:nvSpPr>
      <cdr:spPr bwMode="auto">
        <a:xfrm xmlns:a="http://schemas.openxmlformats.org/drawingml/2006/main">
          <a:off x="1683656" y="1326470"/>
          <a:ext cx="740115" cy="501990"/>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Reglamento interno de trabajo</a:t>
          </a:r>
        </a:p>
      </cdr:txBody>
    </cdr:sp>
  </cdr:relSizeAnchor>
</c:userShapes>
</file>

<file path=xl/drawings/drawing8.xml><?xml version="1.0" encoding="utf-8"?>
<xdr:wsDr xmlns:xdr="http://schemas.openxmlformats.org/drawingml/2006/spreadsheetDrawing" xmlns:a="http://schemas.openxmlformats.org/drawingml/2006/main">
  <xdr:absoluteAnchor>
    <xdr:pos x="0" y="0"/>
    <xdr:ext cx="8648700" cy="6076950"/>
    <xdr:graphicFrame macro="">
      <xdr:nvGraphicFramePr>
        <xdr:cNvPr id="2" name="Gráfico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c:userShapes xmlns:c="http://schemas.openxmlformats.org/drawingml/2006/chart">
  <cdr:relSizeAnchor xmlns:cdr="http://schemas.openxmlformats.org/drawingml/2006/chartDrawing">
    <cdr:from>
      <cdr:x>0.03755</cdr:x>
      <cdr:y>0.52069</cdr:y>
    </cdr:from>
    <cdr:to>
      <cdr:x>0.13015</cdr:x>
      <cdr:y>0.60156</cdr:y>
    </cdr:to>
    <cdr:sp macro="" textlink="">
      <cdr:nvSpPr>
        <cdr:cNvPr id="2" name="1 Llamada rectangular"/>
        <cdr:cNvSpPr/>
      </cdr:nvSpPr>
      <cdr:spPr bwMode="auto">
        <a:xfrm xmlns:a="http://schemas.openxmlformats.org/drawingml/2006/main">
          <a:off x="322942" y="3273992"/>
          <a:ext cx="808151" cy="501990"/>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Actualización TRD</a:t>
          </a:r>
        </a:p>
      </cdr:txBody>
    </cdr:sp>
  </cdr:relSizeAnchor>
  <cdr:relSizeAnchor xmlns:cdr="http://schemas.openxmlformats.org/drawingml/2006/chartDrawing">
    <cdr:from>
      <cdr:x>0.1483</cdr:x>
      <cdr:y>0.38256</cdr:y>
    </cdr:from>
    <cdr:to>
      <cdr:x>0.2409</cdr:x>
      <cdr:y>0.46343</cdr:y>
    </cdr:to>
    <cdr:sp macro="" textlink="">
      <cdr:nvSpPr>
        <cdr:cNvPr id="3" name="1 Llamada rectangular"/>
        <cdr:cNvSpPr/>
      </cdr:nvSpPr>
      <cdr:spPr bwMode="auto">
        <a:xfrm xmlns:a="http://schemas.openxmlformats.org/drawingml/2006/main">
          <a:off x="1283946" y="2398032"/>
          <a:ext cx="808151" cy="501990"/>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Reglamento Voluntarios</a:t>
          </a:r>
        </a:p>
      </cdr:txBody>
    </cdr:sp>
  </cdr:relSizeAnchor>
  <cdr:relSizeAnchor xmlns:cdr="http://schemas.openxmlformats.org/drawingml/2006/chartDrawing">
    <cdr:from>
      <cdr:x>0.20674</cdr:x>
      <cdr:y>0.53743</cdr:y>
    </cdr:from>
    <cdr:to>
      <cdr:x>0.28585</cdr:x>
      <cdr:y>0.6173</cdr:y>
    </cdr:to>
    <cdr:sp macro="" textlink="">
      <cdr:nvSpPr>
        <cdr:cNvPr id="4" name="1 Llamada rectangular"/>
        <cdr:cNvSpPr/>
      </cdr:nvSpPr>
      <cdr:spPr bwMode="auto">
        <a:xfrm xmlns:a="http://schemas.openxmlformats.org/drawingml/2006/main">
          <a:off x="1794215" y="3376045"/>
          <a:ext cx="680584" cy="501990"/>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Proyecto de Ley</a:t>
          </a:r>
        </a:p>
      </cdr:txBody>
    </cdr:sp>
  </cdr:relSizeAnchor>
  <cdr:relSizeAnchor xmlns:cdr="http://schemas.openxmlformats.org/drawingml/2006/chartDrawing">
    <cdr:from>
      <cdr:x>0.54368</cdr:x>
      <cdr:y>0.5908</cdr:y>
    </cdr:from>
    <cdr:to>
      <cdr:x>0.62179</cdr:x>
      <cdr:y>0.67093</cdr:y>
    </cdr:to>
    <cdr:sp macro="" textlink="">
      <cdr:nvSpPr>
        <cdr:cNvPr id="5" name="1 Llamada rectangular"/>
        <cdr:cNvSpPr/>
      </cdr:nvSpPr>
      <cdr:spPr bwMode="auto">
        <a:xfrm xmlns:a="http://schemas.openxmlformats.org/drawingml/2006/main">
          <a:off x="4711246" y="3716224"/>
          <a:ext cx="680584" cy="501990"/>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Permuta</a:t>
          </a:r>
        </a:p>
      </cdr:txBody>
    </cdr:sp>
  </cdr:relSizeAnchor>
  <cdr:relSizeAnchor xmlns:cdr="http://schemas.openxmlformats.org/drawingml/2006/chartDrawing">
    <cdr:from>
      <cdr:x>0.60657</cdr:x>
      <cdr:y>0.39058</cdr:y>
    </cdr:from>
    <cdr:to>
      <cdr:x>0.71463</cdr:x>
      <cdr:y>0.4697</cdr:y>
    </cdr:to>
    <cdr:sp macro="" textlink="">
      <cdr:nvSpPr>
        <cdr:cNvPr id="6" name="1 Llamada rectangular"/>
        <cdr:cNvSpPr/>
      </cdr:nvSpPr>
      <cdr:spPr bwMode="auto">
        <a:xfrm xmlns:a="http://schemas.openxmlformats.org/drawingml/2006/main">
          <a:off x="5255759" y="2440554"/>
          <a:ext cx="935492" cy="501990"/>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Chatarrización</a:t>
          </a:r>
        </a:p>
      </cdr:txBody>
    </cdr:sp>
  </cdr:relSizeAnchor>
  <cdr:relSizeAnchor xmlns:cdr="http://schemas.openxmlformats.org/drawingml/2006/chartDrawing">
    <cdr:from>
      <cdr:x>0.67337</cdr:x>
      <cdr:y>0.24123</cdr:y>
    </cdr:from>
    <cdr:to>
      <cdr:x>0.77085</cdr:x>
      <cdr:y>0.3211</cdr:y>
    </cdr:to>
    <cdr:sp macro="" textlink="">
      <cdr:nvSpPr>
        <cdr:cNvPr id="7" name="1 Llamada rectangular"/>
        <cdr:cNvSpPr/>
      </cdr:nvSpPr>
      <cdr:spPr bwMode="auto">
        <a:xfrm xmlns:a="http://schemas.openxmlformats.org/drawingml/2006/main">
          <a:off x="5834062" y="1505063"/>
          <a:ext cx="850447" cy="501990"/>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sz="1100">
              <a:effectLst/>
              <a:latin typeface="+mn-lt"/>
              <a:ea typeface="+mn-ea"/>
              <a:cs typeface="+mn-cs"/>
            </a:rPr>
            <a:t>Directiva de Transportes</a:t>
          </a:r>
          <a:endParaRPr lang="es-CO">
            <a:effectLst/>
          </a:endParaRPr>
        </a:p>
      </cdr:txBody>
    </cdr:sp>
  </cdr:relSizeAnchor>
  <cdr:relSizeAnchor xmlns:cdr="http://schemas.openxmlformats.org/drawingml/2006/chartDrawing">
    <cdr:from>
      <cdr:x>0.30301</cdr:x>
      <cdr:y>0.41689</cdr:y>
    </cdr:from>
    <cdr:to>
      <cdr:x>0.39391</cdr:x>
      <cdr:y>0.49676</cdr:y>
    </cdr:to>
    <cdr:sp macro="" textlink="">
      <cdr:nvSpPr>
        <cdr:cNvPr id="8" name="1 Llamada rectangular"/>
        <cdr:cNvSpPr/>
      </cdr:nvSpPr>
      <cdr:spPr bwMode="auto">
        <a:xfrm xmlns:a="http://schemas.openxmlformats.org/drawingml/2006/main">
          <a:off x="2627651" y="2610643"/>
          <a:ext cx="782638" cy="501990"/>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Reglam. Comité de Conciliación</a:t>
          </a:r>
        </a:p>
      </cdr:txBody>
    </cdr:sp>
  </cdr:relSizeAnchor>
</c:userShapes>
</file>

<file path=xl/drawings/drawing10.xml><?xml version="1.0" encoding="utf-8"?>
<xdr:wsDr xmlns:xdr="http://schemas.openxmlformats.org/drawingml/2006/spreadsheetDrawing" xmlns:a="http://schemas.openxmlformats.org/drawingml/2006/main">
  <xdr:absoluteAnchor>
    <xdr:pos x="0" y="0"/>
    <xdr:ext cx="8648700" cy="6076950"/>
    <xdr:graphicFrame macro="">
      <xdr:nvGraphicFramePr>
        <xdr:cNvPr id="2" name="Gráfico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1.xml><?xml version="1.0" encoding="utf-8"?>
<c:userShapes xmlns:c="http://schemas.openxmlformats.org/drawingml/2006/chart">
  <cdr:relSizeAnchor xmlns:cdr="http://schemas.openxmlformats.org/drawingml/2006/chartDrawing">
    <cdr:from>
      <cdr:x>0.61048</cdr:x>
      <cdr:y>0.20954</cdr:y>
    </cdr:from>
    <cdr:to>
      <cdr:x>0.71828</cdr:x>
      <cdr:y>0.28892</cdr:y>
    </cdr:to>
    <cdr:sp macro="" textlink="">
      <cdr:nvSpPr>
        <cdr:cNvPr id="3" name="1 Llamada rectangular"/>
        <cdr:cNvSpPr/>
      </cdr:nvSpPr>
      <cdr:spPr bwMode="auto">
        <a:xfrm xmlns:a="http://schemas.openxmlformats.org/drawingml/2006/main">
          <a:off x="5289550" y="1283948"/>
          <a:ext cx="935492" cy="501990"/>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Depuración inventario</a:t>
          </a:r>
        </a:p>
      </cdr:txBody>
    </cdr:sp>
  </cdr:relSizeAnchor>
</c:userShapes>
</file>

<file path=xl/drawings/drawing12.xml><?xml version="1.0" encoding="utf-8"?>
<xdr:wsDr xmlns:xdr="http://schemas.openxmlformats.org/drawingml/2006/spreadsheetDrawing" xmlns:a="http://schemas.openxmlformats.org/drawingml/2006/main">
  <xdr:twoCellAnchor editAs="oneCell">
    <xdr:from>
      <xdr:col>0</xdr:col>
      <xdr:colOff>314325</xdr:colOff>
      <xdr:row>0</xdr:row>
      <xdr:rowOff>28575</xdr:rowOff>
    </xdr:from>
    <xdr:to>
      <xdr:col>0</xdr:col>
      <xdr:colOff>1276350</xdr:colOff>
      <xdr:row>3</xdr:row>
      <xdr:rowOff>200025</xdr:rowOff>
    </xdr:to>
    <xdr:pic>
      <xdr:nvPicPr>
        <xdr:cNvPr id="649880" name="2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 y="28575"/>
          <a:ext cx="962025" cy="895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314325</xdr:colOff>
      <xdr:row>0</xdr:row>
      <xdr:rowOff>28575</xdr:rowOff>
    </xdr:from>
    <xdr:to>
      <xdr:col>0</xdr:col>
      <xdr:colOff>1276350</xdr:colOff>
      <xdr:row>4</xdr:row>
      <xdr:rowOff>114300</xdr:rowOff>
    </xdr:to>
    <xdr:pic>
      <xdr:nvPicPr>
        <xdr:cNvPr id="716364" name="2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 y="28575"/>
          <a:ext cx="962025"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1143000</xdr:colOff>
      <xdr:row>214</xdr:row>
      <xdr:rowOff>9525</xdr:rowOff>
    </xdr:from>
    <xdr:to>
      <xdr:col>7</xdr:col>
      <xdr:colOff>600075</xdr:colOff>
      <xdr:row>247</xdr:row>
      <xdr:rowOff>0</xdr:rowOff>
    </xdr:to>
    <xdr:graphicFrame macro="">
      <xdr:nvGraphicFramePr>
        <xdr:cNvPr id="716365"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180975</xdr:colOff>
      <xdr:row>0</xdr:row>
      <xdr:rowOff>28575</xdr:rowOff>
    </xdr:from>
    <xdr:to>
      <xdr:col>0</xdr:col>
      <xdr:colOff>990600</xdr:colOff>
      <xdr:row>3</xdr:row>
      <xdr:rowOff>133350</xdr:rowOff>
    </xdr:to>
    <xdr:pic>
      <xdr:nvPicPr>
        <xdr:cNvPr id="72528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5" y="28575"/>
          <a:ext cx="80962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180975</xdr:colOff>
      <xdr:row>0</xdr:row>
      <xdr:rowOff>28575</xdr:rowOff>
    </xdr:from>
    <xdr:to>
      <xdr:col>0</xdr:col>
      <xdr:colOff>990600</xdr:colOff>
      <xdr:row>3</xdr:row>
      <xdr:rowOff>133350</xdr:rowOff>
    </xdr:to>
    <xdr:pic>
      <xdr:nvPicPr>
        <xdr:cNvPr id="724858"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5" y="28575"/>
          <a:ext cx="80962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180975</xdr:colOff>
      <xdr:row>0</xdr:row>
      <xdr:rowOff>28575</xdr:rowOff>
    </xdr:from>
    <xdr:to>
      <xdr:col>0</xdr:col>
      <xdr:colOff>990600</xdr:colOff>
      <xdr:row>3</xdr:row>
      <xdr:rowOff>133350</xdr:rowOff>
    </xdr:to>
    <xdr:pic>
      <xdr:nvPicPr>
        <xdr:cNvPr id="724859"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5" y="28575"/>
          <a:ext cx="80962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180975</xdr:colOff>
      <xdr:row>0</xdr:row>
      <xdr:rowOff>28575</xdr:rowOff>
    </xdr:from>
    <xdr:to>
      <xdr:col>0</xdr:col>
      <xdr:colOff>990600</xdr:colOff>
      <xdr:row>3</xdr:row>
      <xdr:rowOff>133350</xdr:rowOff>
    </xdr:to>
    <xdr:pic>
      <xdr:nvPicPr>
        <xdr:cNvPr id="724860"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5" y="28575"/>
          <a:ext cx="80962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180975</xdr:colOff>
      <xdr:row>0</xdr:row>
      <xdr:rowOff>28575</xdr:rowOff>
    </xdr:from>
    <xdr:to>
      <xdr:col>0</xdr:col>
      <xdr:colOff>990600</xdr:colOff>
      <xdr:row>3</xdr:row>
      <xdr:rowOff>133350</xdr:rowOff>
    </xdr:to>
    <xdr:pic>
      <xdr:nvPicPr>
        <xdr:cNvPr id="754940"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5" y="28575"/>
          <a:ext cx="80962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180975</xdr:colOff>
      <xdr:row>0</xdr:row>
      <xdr:rowOff>28575</xdr:rowOff>
    </xdr:from>
    <xdr:to>
      <xdr:col>0</xdr:col>
      <xdr:colOff>990600</xdr:colOff>
      <xdr:row>3</xdr:row>
      <xdr:rowOff>133350</xdr:rowOff>
    </xdr:to>
    <xdr:pic>
      <xdr:nvPicPr>
        <xdr:cNvPr id="754941"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5" y="28575"/>
          <a:ext cx="80962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xdr:from>
      <xdr:col>0</xdr:col>
      <xdr:colOff>180975</xdr:colOff>
      <xdr:row>0</xdr:row>
      <xdr:rowOff>28575</xdr:rowOff>
    </xdr:from>
    <xdr:to>
      <xdr:col>0</xdr:col>
      <xdr:colOff>990600</xdr:colOff>
      <xdr:row>3</xdr:row>
      <xdr:rowOff>133350</xdr:rowOff>
    </xdr:to>
    <xdr:pic>
      <xdr:nvPicPr>
        <xdr:cNvPr id="755964"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5" y="28575"/>
          <a:ext cx="80962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180975</xdr:colOff>
      <xdr:row>0</xdr:row>
      <xdr:rowOff>28575</xdr:rowOff>
    </xdr:from>
    <xdr:to>
      <xdr:col>0</xdr:col>
      <xdr:colOff>990600</xdr:colOff>
      <xdr:row>3</xdr:row>
      <xdr:rowOff>133350</xdr:rowOff>
    </xdr:to>
    <xdr:pic>
      <xdr:nvPicPr>
        <xdr:cNvPr id="755965"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5" y="28575"/>
          <a:ext cx="80962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3.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2" tint="-0.499984740745262"/>
  </sheetPr>
  <dimension ref="A1:O132"/>
  <sheetViews>
    <sheetView topLeftCell="A124" zoomScale="110" zoomScaleNormal="110" workbookViewId="0">
      <selection activeCell="A104" sqref="A104"/>
    </sheetView>
  </sheetViews>
  <sheetFormatPr baseColWidth="10" defaultRowHeight="12.75" x14ac:dyDescent="0.2"/>
  <cols>
    <col min="1" max="1" width="39.5703125" style="8" customWidth="1"/>
    <col min="2" max="2" width="23.5703125" style="8" customWidth="1"/>
    <col min="3" max="3" width="19.5703125" style="8" customWidth="1"/>
    <col min="4" max="4" width="117.28515625" style="36" hidden="1" customWidth="1"/>
    <col min="5" max="5" width="153.7109375" style="8" hidden="1" customWidth="1"/>
    <col min="6" max="6" width="106.140625" style="90" hidden="1" customWidth="1"/>
    <col min="7" max="7" width="11.28515625" style="8" hidden="1" customWidth="1"/>
    <col min="8" max="8" width="11.85546875" style="8" hidden="1" customWidth="1"/>
    <col min="9" max="9" width="12.42578125" style="8" hidden="1" customWidth="1"/>
    <col min="10" max="10" width="12.5703125" style="8" hidden="1" customWidth="1"/>
    <col min="11" max="11" width="29.28515625" style="61" customWidth="1"/>
    <col min="12" max="12" width="34.140625" style="61" customWidth="1"/>
    <col min="13" max="14" width="11.42578125" style="55"/>
    <col min="15" max="15" width="12.5703125" style="55" bestFit="1" customWidth="1"/>
    <col min="16" max="16384" width="11.42578125" style="54"/>
  </cols>
  <sheetData>
    <row r="1" spans="1:15" s="52" customFormat="1" ht="25.5" customHeight="1" x14ac:dyDescent="0.2">
      <c r="A1" s="500"/>
      <c r="B1" s="516" t="s">
        <v>123</v>
      </c>
      <c r="C1" s="517"/>
      <c r="D1" s="517"/>
      <c r="E1" s="517"/>
      <c r="F1" s="517"/>
      <c r="G1" s="517"/>
      <c r="H1" s="517"/>
      <c r="I1" s="517"/>
      <c r="J1" s="518"/>
      <c r="K1" s="507" t="s">
        <v>15</v>
      </c>
      <c r="L1" s="508"/>
      <c r="M1" s="63"/>
      <c r="N1" s="63"/>
      <c r="O1" s="63"/>
    </row>
    <row r="2" spans="1:15" s="52" customFormat="1" ht="12.75" customHeight="1" x14ac:dyDescent="0.2">
      <c r="A2" s="500"/>
      <c r="B2" s="516"/>
      <c r="C2" s="517"/>
      <c r="D2" s="517"/>
      <c r="E2" s="517"/>
      <c r="F2" s="517"/>
      <c r="G2" s="517"/>
      <c r="H2" s="517"/>
      <c r="I2" s="517"/>
      <c r="J2" s="518"/>
      <c r="K2" s="509"/>
      <c r="L2" s="510"/>
      <c r="M2" s="63"/>
      <c r="N2" s="63"/>
      <c r="O2" s="63"/>
    </row>
    <row r="3" spans="1:15" s="52" customFormat="1" ht="18.75" customHeight="1" x14ac:dyDescent="0.2">
      <c r="A3" s="500"/>
      <c r="B3" s="516"/>
      <c r="C3" s="517"/>
      <c r="D3" s="517"/>
      <c r="E3" s="517"/>
      <c r="F3" s="517"/>
      <c r="G3" s="517"/>
      <c r="H3" s="517"/>
      <c r="I3" s="517"/>
      <c r="J3" s="518"/>
      <c r="K3" s="503" t="s">
        <v>115</v>
      </c>
      <c r="L3" s="504"/>
      <c r="M3" s="63"/>
      <c r="N3" s="63"/>
      <c r="O3" s="63"/>
    </row>
    <row r="4" spans="1:15" s="52" customFormat="1" ht="17.25" customHeight="1" x14ac:dyDescent="0.2">
      <c r="A4" s="500"/>
      <c r="B4" s="516"/>
      <c r="C4" s="517"/>
      <c r="D4" s="517"/>
      <c r="E4" s="517"/>
      <c r="F4" s="517"/>
      <c r="G4" s="517"/>
      <c r="H4" s="517"/>
      <c r="I4" s="517"/>
      <c r="J4" s="518"/>
      <c r="K4" s="92" t="s">
        <v>11</v>
      </c>
      <c r="L4" s="92" t="s">
        <v>12</v>
      </c>
      <c r="M4" s="63"/>
      <c r="N4" s="63"/>
      <c r="O4" s="63"/>
    </row>
    <row r="5" spans="1:15" s="52" customFormat="1" ht="15.75" customHeight="1" x14ac:dyDescent="0.2">
      <c r="A5" s="66" t="s">
        <v>13</v>
      </c>
      <c r="B5" s="519"/>
      <c r="C5" s="520"/>
      <c r="D5" s="520"/>
      <c r="E5" s="520"/>
      <c r="F5" s="520"/>
      <c r="G5" s="520"/>
      <c r="H5" s="520"/>
      <c r="I5" s="520"/>
      <c r="J5" s="521"/>
      <c r="K5" s="92">
        <v>6</v>
      </c>
      <c r="L5" s="92" t="s">
        <v>14</v>
      </c>
      <c r="M5" s="63"/>
      <c r="N5" s="63"/>
      <c r="O5" s="63"/>
    </row>
    <row r="6" spans="1:15" s="52" customFormat="1" ht="22.5" customHeight="1" x14ac:dyDescent="0.2">
      <c r="A6" s="487" t="s">
        <v>4</v>
      </c>
      <c r="B6" s="488"/>
      <c r="C6" s="441" t="s">
        <v>116</v>
      </c>
      <c r="D6" s="441"/>
      <c r="E6" s="441"/>
      <c r="F6" s="441"/>
      <c r="G6" s="441"/>
      <c r="H6" s="441"/>
      <c r="I6" s="441"/>
      <c r="J6" s="441"/>
      <c r="K6" s="441"/>
      <c r="L6" s="441"/>
      <c r="M6" s="63"/>
      <c r="N6" s="63"/>
      <c r="O6" s="63"/>
    </row>
    <row r="7" spans="1:15" s="52" customFormat="1" ht="19.5" customHeight="1" x14ac:dyDescent="0.2">
      <c r="A7" s="487" t="s">
        <v>5</v>
      </c>
      <c r="B7" s="487"/>
      <c r="C7" s="442">
        <v>43476</v>
      </c>
      <c r="D7" s="442"/>
      <c r="E7" s="442"/>
      <c r="F7" s="442"/>
      <c r="G7" s="442"/>
      <c r="H7" s="442"/>
      <c r="I7" s="442"/>
      <c r="J7" s="442"/>
      <c r="K7" s="442"/>
      <c r="L7" s="442"/>
      <c r="M7" s="63"/>
      <c r="N7" s="63"/>
      <c r="O7" s="63"/>
    </row>
    <row r="8" spans="1:15" s="53" customFormat="1" x14ac:dyDescent="0.2">
      <c r="A8" s="492"/>
      <c r="B8" s="493"/>
      <c r="C8" s="493"/>
      <c r="D8" s="493"/>
      <c r="E8" s="493"/>
      <c r="F8" s="493"/>
      <c r="G8" s="493"/>
      <c r="H8" s="493"/>
      <c r="I8" s="493"/>
      <c r="J8" s="493"/>
      <c r="K8" s="493"/>
      <c r="L8" s="493"/>
      <c r="M8" s="62"/>
      <c r="N8" s="62"/>
      <c r="O8" s="62"/>
    </row>
    <row r="9" spans="1:15" s="53" customFormat="1" ht="27.75" customHeight="1" x14ac:dyDescent="0.2">
      <c r="A9" s="454" t="s">
        <v>117</v>
      </c>
      <c r="B9" s="455"/>
      <c r="C9" s="469" t="s">
        <v>139</v>
      </c>
      <c r="D9" s="470"/>
      <c r="E9" s="470"/>
      <c r="F9" s="470"/>
      <c r="G9" s="470"/>
      <c r="H9" s="470"/>
      <c r="I9" s="470"/>
      <c r="J9" s="470"/>
      <c r="K9" s="470"/>
      <c r="L9" s="470"/>
      <c r="M9" s="62"/>
      <c r="N9" s="62"/>
      <c r="O9" s="62"/>
    </row>
    <row r="10" spans="1:15" s="53" customFormat="1" ht="38.25" x14ac:dyDescent="0.2">
      <c r="A10" s="495" t="s">
        <v>0</v>
      </c>
      <c r="B10" s="28" t="s">
        <v>2</v>
      </c>
      <c r="C10" s="28" t="s">
        <v>3</v>
      </c>
      <c r="D10" s="31" t="s">
        <v>1</v>
      </c>
      <c r="E10" s="32" t="s">
        <v>2</v>
      </c>
      <c r="F10" s="511" t="s">
        <v>133</v>
      </c>
      <c r="G10" s="481" t="s">
        <v>124</v>
      </c>
      <c r="H10" s="482"/>
      <c r="I10" s="482"/>
      <c r="J10" s="483"/>
      <c r="K10" s="57" t="s">
        <v>143</v>
      </c>
      <c r="L10" s="452" t="s">
        <v>122</v>
      </c>
      <c r="M10" s="62"/>
      <c r="N10" s="62"/>
      <c r="O10" s="62"/>
    </row>
    <row r="11" spans="1:15" s="53" customFormat="1" x14ac:dyDescent="0.2">
      <c r="A11" s="496"/>
      <c r="B11" s="30" t="s">
        <v>9</v>
      </c>
      <c r="C11" s="29" t="s">
        <v>8</v>
      </c>
      <c r="D11" s="51" t="s">
        <v>6</v>
      </c>
      <c r="E11" s="33" t="s">
        <v>7</v>
      </c>
      <c r="F11" s="512"/>
      <c r="G11" s="33" t="s">
        <v>125</v>
      </c>
      <c r="H11" s="33" t="s">
        <v>126</v>
      </c>
      <c r="I11" s="33" t="s">
        <v>127</v>
      </c>
      <c r="J11" s="33" t="s">
        <v>128</v>
      </c>
      <c r="K11" s="58" t="s">
        <v>18</v>
      </c>
      <c r="L11" s="453"/>
      <c r="M11" s="62"/>
      <c r="N11" s="62"/>
      <c r="O11" s="62"/>
    </row>
    <row r="12" spans="1:15" ht="15.75" customHeight="1" x14ac:dyDescent="0.2">
      <c r="A12" s="494" t="s">
        <v>140</v>
      </c>
      <c r="B12" s="494" t="s">
        <v>145</v>
      </c>
      <c r="C12" s="476">
        <v>43830</v>
      </c>
      <c r="D12" s="489" t="s">
        <v>113</v>
      </c>
      <c r="E12" s="489" t="s">
        <v>114</v>
      </c>
      <c r="F12" s="513" t="s">
        <v>134</v>
      </c>
      <c r="G12" s="443" t="s">
        <v>135</v>
      </c>
      <c r="H12" s="444"/>
      <c r="I12" s="444"/>
      <c r="J12" s="445"/>
      <c r="K12" s="466">
        <v>8531</v>
      </c>
      <c r="L12" s="484" t="s">
        <v>142</v>
      </c>
    </row>
    <row r="13" spans="1:15" ht="13.5" customHeight="1" x14ac:dyDescent="0.2">
      <c r="A13" s="477"/>
      <c r="B13" s="477"/>
      <c r="C13" s="477"/>
      <c r="D13" s="490"/>
      <c r="E13" s="490"/>
      <c r="F13" s="514"/>
      <c r="G13" s="446"/>
      <c r="H13" s="447"/>
      <c r="I13" s="447"/>
      <c r="J13" s="448"/>
      <c r="K13" s="467"/>
      <c r="L13" s="485"/>
    </row>
    <row r="14" spans="1:15" ht="13.5" customHeight="1" x14ac:dyDescent="0.2">
      <c r="A14" s="477"/>
      <c r="B14" s="477"/>
      <c r="C14" s="477"/>
      <c r="D14" s="490"/>
      <c r="E14" s="490"/>
      <c r="F14" s="514"/>
      <c r="G14" s="446"/>
      <c r="H14" s="447"/>
      <c r="I14" s="447"/>
      <c r="J14" s="448"/>
      <c r="K14" s="467"/>
      <c r="L14" s="485"/>
    </row>
    <row r="15" spans="1:15" x14ac:dyDescent="0.2">
      <c r="A15" s="477"/>
      <c r="B15" s="477"/>
      <c r="C15" s="477"/>
      <c r="D15" s="490"/>
      <c r="E15" s="490"/>
      <c r="F15" s="514"/>
      <c r="G15" s="446"/>
      <c r="H15" s="447"/>
      <c r="I15" s="447"/>
      <c r="J15" s="448"/>
      <c r="K15" s="467"/>
      <c r="L15" s="485"/>
    </row>
    <row r="16" spans="1:15" x14ac:dyDescent="0.2">
      <c r="A16" s="477"/>
      <c r="B16" s="477"/>
      <c r="C16" s="477"/>
      <c r="D16" s="490"/>
      <c r="E16" s="490"/>
      <c r="F16" s="514"/>
      <c r="G16" s="446"/>
      <c r="H16" s="447"/>
      <c r="I16" s="447"/>
      <c r="J16" s="448"/>
      <c r="K16" s="467"/>
      <c r="L16" s="485"/>
    </row>
    <row r="17" spans="1:15" x14ac:dyDescent="0.2">
      <c r="A17" s="478"/>
      <c r="B17" s="478"/>
      <c r="C17" s="478"/>
      <c r="D17" s="491"/>
      <c r="E17" s="491"/>
      <c r="F17" s="515"/>
      <c r="G17" s="449"/>
      <c r="H17" s="450"/>
      <c r="I17" s="450"/>
      <c r="J17" s="451"/>
      <c r="K17" s="467"/>
      <c r="L17" s="486"/>
    </row>
    <row r="18" spans="1:15" ht="26.25" customHeight="1" x14ac:dyDescent="0.2">
      <c r="A18" s="494" t="s">
        <v>141</v>
      </c>
      <c r="B18" s="494" t="s">
        <v>145</v>
      </c>
      <c r="C18" s="476">
        <v>43830</v>
      </c>
      <c r="D18" s="42" t="s">
        <v>131</v>
      </c>
      <c r="E18" s="43" t="s">
        <v>129</v>
      </c>
      <c r="F18" s="78">
        <v>0.2</v>
      </c>
      <c r="G18" s="67" t="s">
        <v>130</v>
      </c>
      <c r="H18" s="73" t="s">
        <v>130</v>
      </c>
      <c r="I18" s="73"/>
      <c r="J18" s="74"/>
      <c r="K18" s="467"/>
      <c r="L18" s="484" t="s">
        <v>144</v>
      </c>
    </row>
    <row r="19" spans="1:15" ht="16.5" customHeight="1" x14ac:dyDescent="0.2">
      <c r="A19" s="477"/>
      <c r="B19" s="477"/>
      <c r="C19" s="501"/>
      <c r="D19" s="42" t="s">
        <v>132</v>
      </c>
      <c r="E19" s="43" t="s">
        <v>129</v>
      </c>
      <c r="F19" s="78">
        <v>0.2</v>
      </c>
      <c r="G19" s="67" t="s">
        <v>130</v>
      </c>
      <c r="H19" s="73"/>
      <c r="I19" s="73"/>
      <c r="J19" s="74"/>
      <c r="K19" s="467"/>
      <c r="L19" s="485"/>
    </row>
    <row r="20" spans="1:15" ht="17.25" customHeight="1" x14ac:dyDescent="0.2">
      <c r="A20" s="477"/>
      <c r="B20" s="477"/>
      <c r="C20" s="501"/>
      <c r="D20" s="42" t="s">
        <v>137</v>
      </c>
      <c r="E20" s="43" t="s">
        <v>129</v>
      </c>
      <c r="F20" s="78">
        <v>0.4</v>
      </c>
      <c r="G20" s="67" t="s">
        <v>130</v>
      </c>
      <c r="H20" s="73" t="s">
        <v>130</v>
      </c>
      <c r="I20" s="73" t="s">
        <v>130</v>
      </c>
      <c r="J20" s="74" t="s">
        <v>130</v>
      </c>
      <c r="K20" s="467"/>
      <c r="L20" s="485"/>
    </row>
    <row r="21" spans="1:15" ht="19.5" customHeight="1" x14ac:dyDescent="0.2">
      <c r="A21" s="478"/>
      <c r="B21" s="478"/>
      <c r="C21" s="502"/>
      <c r="D21" s="42" t="s">
        <v>138</v>
      </c>
      <c r="E21" s="43" t="s">
        <v>129</v>
      </c>
      <c r="F21" s="78">
        <v>0.2</v>
      </c>
      <c r="G21" s="67" t="s">
        <v>130</v>
      </c>
      <c r="H21" s="73" t="s">
        <v>130</v>
      </c>
      <c r="I21" s="73" t="s">
        <v>130</v>
      </c>
      <c r="J21" s="74" t="s">
        <v>130</v>
      </c>
      <c r="K21" s="468"/>
      <c r="L21" s="486"/>
    </row>
    <row r="22" spans="1:15" s="56" customFormat="1" ht="30.75" hidden="1" customHeight="1" x14ac:dyDescent="0.2">
      <c r="A22" s="472"/>
      <c r="B22" s="472" t="s">
        <v>136</v>
      </c>
      <c r="C22" s="471">
        <v>43465</v>
      </c>
      <c r="D22" s="12"/>
      <c r="E22" s="13"/>
      <c r="F22" s="79"/>
      <c r="G22" s="13"/>
      <c r="H22" s="13"/>
      <c r="I22" s="13"/>
      <c r="J22" s="50"/>
      <c r="K22" s="474"/>
      <c r="L22" s="475"/>
      <c r="M22" s="64"/>
      <c r="N22" s="55"/>
      <c r="O22" s="55"/>
    </row>
    <row r="23" spans="1:15" s="56" customFormat="1" ht="30.75" hidden="1" customHeight="1" x14ac:dyDescent="0.2">
      <c r="A23" s="472"/>
      <c r="B23" s="472"/>
      <c r="C23" s="472"/>
      <c r="D23" s="12"/>
      <c r="E23" s="13"/>
      <c r="F23" s="79"/>
      <c r="G23" s="13"/>
      <c r="H23" s="13"/>
      <c r="I23" s="13"/>
      <c r="J23" s="50"/>
      <c r="K23" s="474"/>
      <c r="L23" s="479"/>
      <c r="M23" s="64"/>
      <c r="N23" s="55"/>
      <c r="O23" s="55"/>
    </row>
    <row r="24" spans="1:15" s="56" customFormat="1" ht="30.75" hidden="1" customHeight="1" x14ac:dyDescent="0.2">
      <c r="A24" s="472"/>
      <c r="B24" s="472"/>
      <c r="C24" s="472"/>
      <c r="D24" s="12"/>
      <c r="E24" s="13"/>
      <c r="F24" s="79"/>
      <c r="G24" s="13"/>
      <c r="H24" s="13"/>
      <c r="I24" s="13"/>
      <c r="J24" s="50"/>
      <c r="K24" s="474"/>
      <c r="L24" s="479"/>
      <c r="M24" s="64"/>
      <c r="N24" s="55"/>
      <c r="O24" s="55"/>
    </row>
    <row r="25" spans="1:15" s="56" customFormat="1" ht="30.75" hidden="1" customHeight="1" x14ac:dyDescent="0.2">
      <c r="A25" s="472"/>
      <c r="B25" s="472"/>
      <c r="C25" s="472"/>
      <c r="D25" s="12"/>
      <c r="E25" s="13"/>
      <c r="F25" s="79"/>
      <c r="G25" s="13"/>
      <c r="H25" s="13"/>
      <c r="I25" s="13"/>
      <c r="J25" s="50"/>
      <c r="K25" s="474"/>
      <c r="L25" s="480"/>
      <c r="M25" s="64"/>
      <c r="N25" s="55"/>
      <c r="O25" s="55"/>
    </row>
    <row r="26" spans="1:15" s="56" customFormat="1" ht="30.75" hidden="1" customHeight="1" x14ac:dyDescent="0.2">
      <c r="A26" s="472"/>
      <c r="B26" s="472"/>
      <c r="C26" s="471"/>
      <c r="D26" s="12"/>
      <c r="E26" s="13"/>
      <c r="F26" s="79"/>
      <c r="G26" s="13"/>
      <c r="H26" s="13"/>
      <c r="I26" s="13"/>
      <c r="J26" s="50"/>
      <c r="K26" s="474"/>
      <c r="L26" s="475"/>
      <c r="M26" s="64"/>
      <c r="N26" s="55"/>
      <c r="O26" s="55"/>
    </row>
    <row r="27" spans="1:15" s="56" customFormat="1" ht="30.75" hidden="1" customHeight="1" x14ac:dyDescent="0.2">
      <c r="A27" s="472"/>
      <c r="B27" s="472"/>
      <c r="C27" s="472"/>
      <c r="D27" s="12"/>
      <c r="E27" s="13"/>
      <c r="F27" s="79"/>
      <c r="G27" s="13"/>
      <c r="H27" s="13"/>
      <c r="I27" s="13"/>
      <c r="J27" s="50"/>
      <c r="K27" s="474"/>
      <c r="L27" s="479"/>
      <c r="M27" s="64"/>
      <c r="N27" s="55"/>
      <c r="O27" s="55"/>
    </row>
    <row r="28" spans="1:15" s="56" customFormat="1" ht="30.75" hidden="1" customHeight="1" x14ac:dyDescent="0.2">
      <c r="A28" s="472"/>
      <c r="B28" s="472"/>
      <c r="C28" s="472"/>
      <c r="D28" s="12"/>
      <c r="E28" s="13"/>
      <c r="F28" s="79"/>
      <c r="G28" s="13"/>
      <c r="H28" s="13"/>
      <c r="I28" s="13"/>
      <c r="J28" s="50"/>
      <c r="K28" s="474"/>
      <c r="L28" s="479"/>
      <c r="M28" s="64"/>
      <c r="N28" s="55"/>
      <c r="O28" s="55"/>
    </row>
    <row r="29" spans="1:15" s="56" customFormat="1" ht="30.75" hidden="1" customHeight="1" x14ac:dyDescent="0.2">
      <c r="A29" s="472"/>
      <c r="B29" s="472"/>
      <c r="C29" s="472"/>
      <c r="D29" s="12"/>
      <c r="E29" s="13"/>
      <c r="F29" s="79"/>
      <c r="G29" s="13"/>
      <c r="H29" s="13"/>
      <c r="I29" s="13"/>
      <c r="J29" s="50"/>
      <c r="K29" s="474"/>
      <c r="L29" s="480"/>
      <c r="M29" s="64"/>
      <c r="N29" s="55"/>
      <c r="O29" s="55"/>
    </row>
    <row r="30" spans="1:15" s="56" customFormat="1" ht="30.75" hidden="1" customHeight="1" x14ac:dyDescent="0.2">
      <c r="A30" s="472"/>
      <c r="B30" s="472"/>
      <c r="C30" s="471"/>
      <c r="D30" s="12"/>
      <c r="E30" s="13"/>
      <c r="F30" s="79"/>
      <c r="G30" s="13"/>
      <c r="H30" s="13"/>
      <c r="I30" s="13"/>
      <c r="J30" s="50"/>
      <c r="K30" s="474"/>
      <c r="L30" s="475"/>
      <c r="M30" s="64"/>
      <c r="N30" s="55"/>
      <c r="O30" s="55"/>
    </row>
    <row r="31" spans="1:15" s="56" customFormat="1" ht="30.75" hidden="1" customHeight="1" x14ac:dyDescent="0.2">
      <c r="A31" s="472"/>
      <c r="B31" s="472"/>
      <c r="C31" s="472"/>
      <c r="D31" s="12"/>
      <c r="E31" s="13"/>
      <c r="F31" s="79"/>
      <c r="G31" s="13"/>
      <c r="H31" s="13"/>
      <c r="I31" s="13"/>
      <c r="J31" s="50"/>
      <c r="K31" s="474"/>
      <c r="L31" s="479"/>
      <c r="M31" s="64"/>
      <c r="N31" s="55"/>
      <c r="O31" s="55"/>
    </row>
    <row r="32" spans="1:15" s="56" customFormat="1" ht="30.75" hidden="1" customHeight="1" x14ac:dyDescent="0.2">
      <c r="A32" s="472"/>
      <c r="B32" s="472"/>
      <c r="C32" s="472"/>
      <c r="D32" s="12"/>
      <c r="E32" s="13"/>
      <c r="F32" s="79"/>
      <c r="G32" s="13"/>
      <c r="H32" s="13"/>
      <c r="I32" s="13"/>
      <c r="J32" s="50"/>
      <c r="K32" s="474"/>
      <c r="L32" s="479"/>
      <c r="M32" s="64"/>
      <c r="N32" s="55"/>
      <c r="O32" s="55"/>
    </row>
    <row r="33" spans="1:15" s="56" customFormat="1" ht="30.75" hidden="1" customHeight="1" x14ac:dyDescent="0.2">
      <c r="A33" s="473"/>
      <c r="B33" s="473"/>
      <c r="C33" s="473"/>
      <c r="D33" s="94"/>
      <c r="E33" s="91"/>
      <c r="F33" s="95"/>
      <c r="G33" s="91"/>
      <c r="H33" s="91"/>
      <c r="I33" s="91"/>
      <c r="J33" s="96"/>
      <c r="K33" s="475"/>
      <c r="L33" s="479"/>
      <c r="M33" s="64"/>
      <c r="N33" s="55"/>
      <c r="O33" s="55"/>
    </row>
    <row r="34" spans="1:15" s="56" customFormat="1" x14ac:dyDescent="0.2">
      <c r="A34" s="97"/>
      <c r="B34" s="97"/>
      <c r="C34" s="97"/>
      <c r="D34" s="98"/>
      <c r="E34" s="97"/>
      <c r="F34" s="99"/>
      <c r="G34" s="97"/>
      <c r="H34" s="97"/>
      <c r="I34" s="97"/>
      <c r="J34" s="100"/>
      <c r="K34" s="101"/>
      <c r="L34" s="101"/>
      <c r="M34" s="64"/>
      <c r="N34" s="55"/>
      <c r="O34" s="55"/>
    </row>
    <row r="35" spans="1:15" s="56" customFormat="1" x14ac:dyDescent="0.2">
      <c r="A35" s="97"/>
      <c r="B35" s="97"/>
      <c r="C35" s="97"/>
      <c r="D35" s="98"/>
      <c r="E35" s="97"/>
      <c r="F35" s="99"/>
      <c r="G35" s="97"/>
      <c r="H35" s="97"/>
      <c r="I35" s="97"/>
      <c r="J35" s="100"/>
      <c r="K35" s="101"/>
      <c r="L35" s="101"/>
      <c r="M35" s="64"/>
      <c r="N35" s="55"/>
      <c r="O35" s="55"/>
    </row>
    <row r="36" spans="1:15" s="53" customFormat="1" ht="29.25" customHeight="1" x14ac:dyDescent="0.2">
      <c r="A36" s="463" t="s">
        <v>118</v>
      </c>
      <c r="B36" s="463"/>
      <c r="C36" s="464" t="s">
        <v>146</v>
      </c>
      <c r="D36" s="464"/>
      <c r="E36" s="464"/>
      <c r="F36" s="464"/>
      <c r="G36" s="464"/>
      <c r="H36" s="464"/>
      <c r="I36" s="464"/>
      <c r="J36" s="464"/>
      <c r="K36" s="464"/>
      <c r="L36" s="464"/>
      <c r="M36" s="62"/>
      <c r="N36" s="62"/>
      <c r="O36" s="62"/>
    </row>
    <row r="37" spans="1:15" s="53" customFormat="1" ht="25.5" x14ac:dyDescent="0.2">
      <c r="A37" s="495" t="s">
        <v>0</v>
      </c>
      <c r="B37" s="28" t="s">
        <v>2</v>
      </c>
      <c r="C37" s="28" t="s">
        <v>3</v>
      </c>
      <c r="D37" s="31" t="s">
        <v>1</v>
      </c>
      <c r="E37" s="32" t="s">
        <v>2</v>
      </c>
      <c r="F37" s="80"/>
      <c r="G37" s="481" t="s">
        <v>124</v>
      </c>
      <c r="H37" s="482"/>
      <c r="I37" s="482"/>
      <c r="J37" s="483"/>
      <c r="K37" s="57" t="s">
        <v>17</v>
      </c>
      <c r="L37" s="452" t="s">
        <v>122</v>
      </c>
      <c r="M37" s="62"/>
      <c r="N37" s="62"/>
      <c r="O37" s="62"/>
    </row>
    <row r="38" spans="1:15" s="53" customFormat="1" x14ac:dyDescent="0.2">
      <c r="A38" s="496"/>
      <c r="B38" s="30" t="s">
        <v>9</v>
      </c>
      <c r="C38" s="29" t="s">
        <v>8</v>
      </c>
      <c r="D38" s="51" t="s">
        <v>6</v>
      </c>
      <c r="E38" s="33" t="s">
        <v>7</v>
      </c>
      <c r="F38" s="81"/>
      <c r="G38" s="33" t="s">
        <v>125</v>
      </c>
      <c r="H38" s="33" t="s">
        <v>126</v>
      </c>
      <c r="I38" s="33" t="s">
        <v>127</v>
      </c>
      <c r="J38" s="33" t="s">
        <v>128</v>
      </c>
      <c r="K38" s="58" t="s">
        <v>18</v>
      </c>
      <c r="L38" s="453"/>
      <c r="M38" s="62"/>
      <c r="N38" s="62"/>
      <c r="O38" s="62"/>
    </row>
    <row r="39" spans="1:15" ht="18" customHeight="1" x14ac:dyDescent="0.2">
      <c r="A39" s="462" t="s">
        <v>147</v>
      </c>
      <c r="B39" s="462" t="s">
        <v>149</v>
      </c>
      <c r="C39" s="465">
        <v>43830</v>
      </c>
      <c r="D39" s="9"/>
      <c r="E39" s="462"/>
      <c r="F39" s="82"/>
      <c r="G39" s="11"/>
      <c r="H39" s="11"/>
      <c r="I39" s="11"/>
      <c r="J39" s="44"/>
      <c r="K39" s="522">
        <v>14429</v>
      </c>
      <c r="L39" s="462" t="s">
        <v>148</v>
      </c>
    </row>
    <row r="40" spans="1:15" ht="16.5" customHeight="1" x14ac:dyDescent="0.2">
      <c r="A40" s="462"/>
      <c r="B40" s="462"/>
      <c r="C40" s="465"/>
      <c r="D40" s="9"/>
      <c r="E40" s="462"/>
      <c r="F40" s="82"/>
      <c r="G40" s="11"/>
      <c r="H40" s="11"/>
      <c r="I40" s="11"/>
      <c r="J40" s="71"/>
      <c r="K40" s="523"/>
      <c r="L40" s="462"/>
    </row>
    <row r="41" spans="1:15" ht="16.5" customHeight="1" x14ac:dyDescent="0.2">
      <c r="A41" s="462"/>
      <c r="B41" s="462"/>
      <c r="C41" s="465"/>
      <c r="D41" s="9"/>
      <c r="E41" s="462"/>
      <c r="F41" s="82"/>
      <c r="G41" s="11"/>
      <c r="H41" s="11"/>
      <c r="I41" s="11"/>
      <c r="J41" s="44"/>
      <c r="K41" s="523"/>
      <c r="L41" s="462"/>
    </row>
    <row r="42" spans="1:15" ht="17.25" customHeight="1" x14ac:dyDescent="0.2">
      <c r="A42" s="462"/>
      <c r="B42" s="462"/>
      <c r="C42" s="465"/>
      <c r="D42" s="9"/>
      <c r="E42" s="462"/>
      <c r="F42" s="82"/>
      <c r="G42" s="11"/>
      <c r="H42" s="11"/>
      <c r="I42" s="11"/>
      <c r="J42" s="44"/>
      <c r="K42" s="523"/>
      <c r="L42" s="462"/>
    </row>
    <row r="43" spans="1:15" ht="17.25" customHeight="1" x14ac:dyDescent="0.2">
      <c r="A43" s="462" t="s">
        <v>151</v>
      </c>
      <c r="B43" s="462" t="s">
        <v>150</v>
      </c>
      <c r="C43" s="465">
        <v>43830</v>
      </c>
      <c r="D43" s="9"/>
      <c r="E43" s="462"/>
      <c r="F43" s="82"/>
      <c r="G43" s="11"/>
      <c r="H43" s="11"/>
      <c r="I43" s="11"/>
      <c r="J43" s="44"/>
      <c r="K43" s="523"/>
      <c r="L43" s="462" t="s">
        <v>152</v>
      </c>
    </row>
    <row r="44" spans="1:15" ht="15.75" customHeight="1" x14ac:dyDescent="0.2">
      <c r="A44" s="462"/>
      <c r="B44" s="462"/>
      <c r="C44" s="465"/>
      <c r="D44" s="9"/>
      <c r="E44" s="462"/>
      <c r="F44" s="82"/>
      <c r="G44" s="11"/>
      <c r="H44" s="11"/>
      <c r="I44" s="11"/>
      <c r="J44" s="71"/>
      <c r="K44" s="523"/>
      <c r="L44" s="462"/>
    </row>
    <row r="45" spans="1:15" ht="18.75" customHeight="1" x14ac:dyDescent="0.2">
      <c r="A45" s="462"/>
      <c r="B45" s="462"/>
      <c r="C45" s="465"/>
      <c r="D45" s="9"/>
      <c r="E45" s="462"/>
      <c r="F45" s="82"/>
      <c r="G45" s="11"/>
      <c r="H45" s="11"/>
      <c r="I45" s="11"/>
      <c r="J45" s="44"/>
      <c r="K45" s="523"/>
      <c r="L45" s="462"/>
    </row>
    <row r="46" spans="1:15" ht="15.75" customHeight="1" x14ac:dyDescent="0.2">
      <c r="A46" s="462"/>
      <c r="B46" s="462"/>
      <c r="C46" s="465"/>
      <c r="D46" s="9"/>
      <c r="E46" s="462"/>
      <c r="F46" s="82"/>
      <c r="G46" s="11"/>
      <c r="H46" s="11"/>
      <c r="I46" s="11"/>
      <c r="J46" s="44"/>
      <c r="K46" s="523"/>
      <c r="L46" s="462"/>
    </row>
    <row r="47" spans="1:15" ht="15.75" customHeight="1" x14ac:dyDescent="0.2">
      <c r="A47" s="462" t="s">
        <v>153</v>
      </c>
      <c r="B47" s="462" t="s">
        <v>150</v>
      </c>
      <c r="C47" s="465">
        <v>43830</v>
      </c>
      <c r="D47" s="9"/>
      <c r="E47" s="462"/>
      <c r="F47" s="82"/>
      <c r="G47" s="11"/>
      <c r="H47" s="11"/>
      <c r="I47" s="11"/>
      <c r="J47" s="44"/>
      <c r="K47" s="523"/>
      <c r="L47" s="462" t="s">
        <v>154</v>
      </c>
    </row>
    <row r="48" spans="1:15" ht="15.75" customHeight="1" x14ac:dyDescent="0.2">
      <c r="A48" s="462"/>
      <c r="B48" s="462"/>
      <c r="C48" s="465"/>
      <c r="D48" s="9"/>
      <c r="E48" s="462"/>
      <c r="F48" s="82"/>
      <c r="G48" s="11"/>
      <c r="H48" s="11"/>
      <c r="I48" s="11"/>
      <c r="J48" s="71"/>
      <c r="K48" s="523"/>
      <c r="L48" s="462"/>
    </row>
    <row r="49" spans="1:12" ht="15.75" customHeight="1" x14ac:dyDescent="0.2">
      <c r="A49" s="462"/>
      <c r="B49" s="462"/>
      <c r="C49" s="465"/>
      <c r="D49" s="9"/>
      <c r="E49" s="462"/>
      <c r="F49" s="82"/>
      <c r="G49" s="11"/>
      <c r="H49" s="11"/>
      <c r="I49" s="11"/>
      <c r="J49" s="44"/>
      <c r="K49" s="523"/>
      <c r="L49" s="462"/>
    </row>
    <row r="50" spans="1:12" ht="15.75" customHeight="1" x14ac:dyDescent="0.2">
      <c r="A50" s="462"/>
      <c r="B50" s="462"/>
      <c r="C50" s="465"/>
      <c r="D50" s="9"/>
      <c r="E50" s="462"/>
      <c r="F50" s="82"/>
      <c r="G50" s="11"/>
      <c r="H50" s="11"/>
      <c r="I50" s="11"/>
      <c r="J50" s="44"/>
      <c r="K50" s="523"/>
      <c r="L50" s="462"/>
    </row>
    <row r="51" spans="1:12" ht="15.75" customHeight="1" x14ac:dyDescent="0.2">
      <c r="A51" s="462" t="s">
        <v>155</v>
      </c>
      <c r="B51" s="462" t="s">
        <v>150</v>
      </c>
      <c r="C51" s="465">
        <v>43830</v>
      </c>
      <c r="D51" s="9"/>
      <c r="E51" s="462"/>
      <c r="F51" s="82"/>
      <c r="G51" s="11"/>
      <c r="H51" s="11"/>
      <c r="I51" s="11"/>
      <c r="J51" s="44"/>
      <c r="K51" s="523"/>
      <c r="L51" s="462" t="s">
        <v>156</v>
      </c>
    </row>
    <row r="52" spans="1:12" ht="15.75" customHeight="1" x14ac:dyDescent="0.2">
      <c r="A52" s="462"/>
      <c r="B52" s="462"/>
      <c r="C52" s="465"/>
      <c r="D52" s="9"/>
      <c r="E52" s="462"/>
      <c r="F52" s="82"/>
      <c r="G52" s="11"/>
      <c r="H52" s="11"/>
      <c r="I52" s="11"/>
      <c r="J52" s="71"/>
      <c r="K52" s="523"/>
      <c r="L52" s="462"/>
    </row>
    <row r="53" spans="1:12" ht="15.75" customHeight="1" x14ac:dyDescent="0.2">
      <c r="A53" s="462"/>
      <c r="B53" s="462"/>
      <c r="C53" s="465"/>
      <c r="D53" s="9"/>
      <c r="E53" s="462"/>
      <c r="F53" s="82"/>
      <c r="G53" s="11"/>
      <c r="H53" s="11"/>
      <c r="I53" s="11"/>
      <c r="J53" s="44"/>
      <c r="K53" s="523"/>
      <c r="L53" s="462"/>
    </row>
    <row r="54" spans="1:12" ht="15.75" customHeight="1" x14ac:dyDescent="0.2">
      <c r="A54" s="462"/>
      <c r="B54" s="462"/>
      <c r="C54" s="465"/>
      <c r="D54" s="9"/>
      <c r="E54" s="462"/>
      <c r="F54" s="82"/>
      <c r="G54" s="11"/>
      <c r="H54" s="11"/>
      <c r="I54" s="11"/>
      <c r="J54" s="44"/>
      <c r="K54" s="523"/>
      <c r="L54" s="462"/>
    </row>
    <row r="55" spans="1:12" ht="48" customHeight="1" x14ac:dyDescent="0.2">
      <c r="A55" s="11" t="s">
        <v>157</v>
      </c>
      <c r="B55" s="11" t="s">
        <v>150</v>
      </c>
      <c r="C55" s="44">
        <v>43830</v>
      </c>
      <c r="D55" s="9"/>
      <c r="E55" s="11"/>
      <c r="F55" s="82"/>
      <c r="G55" s="11"/>
      <c r="H55" s="11"/>
      <c r="I55" s="11"/>
      <c r="J55" s="44"/>
      <c r="K55" s="523"/>
      <c r="L55" s="11" t="s">
        <v>158</v>
      </c>
    </row>
    <row r="56" spans="1:12" ht="61.5" customHeight="1" x14ac:dyDescent="0.2">
      <c r="A56" s="11" t="s">
        <v>159</v>
      </c>
      <c r="B56" s="11" t="s">
        <v>160</v>
      </c>
      <c r="C56" s="44">
        <v>43830</v>
      </c>
      <c r="D56" s="9"/>
      <c r="E56" s="11"/>
      <c r="F56" s="82"/>
      <c r="G56" s="11"/>
      <c r="H56" s="11"/>
      <c r="I56" s="11"/>
      <c r="J56" s="44"/>
      <c r="K56" s="523"/>
      <c r="L56" s="11" t="s">
        <v>161</v>
      </c>
    </row>
    <row r="57" spans="1:12" ht="61.5" customHeight="1" x14ac:dyDescent="0.2">
      <c r="A57" s="11" t="s">
        <v>162</v>
      </c>
      <c r="B57" s="11" t="s">
        <v>150</v>
      </c>
      <c r="C57" s="44">
        <v>43830</v>
      </c>
      <c r="D57" s="9"/>
      <c r="E57" s="11"/>
      <c r="F57" s="82"/>
      <c r="G57" s="11"/>
      <c r="H57" s="11"/>
      <c r="I57" s="11"/>
      <c r="J57" s="44"/>
      <c r="K57" s="523"/>
      <c r="L57" s="11" t="s">
        <v>163</v>
      </c>
    </row>
    <row r="58" spans="1:12" ht="81.75" customHeight="1" x14ac:dyDescent="0.2">
      <c r="A58" s="11" t="s">
        <v>165</v>
      </c>
      <c r="B58" s="11" t="s">
        <v>150</v>
      </c>
      <c r="C58" s="44">
        <v>43830</v>
      </c>
      <c r="D58" s="9"/>
      <c r="E58" s="11"/>
      <c r="F58" s="82"/>
      <c r="G58" s="11"/>
      <c r="H58" s="11"/>
      <c r="I58" s="11"/>
      <c r="J58" s="44"/>
      <c r="K58" s="523"/>
      <c r="L58" s="11" t="s">
        <v>164</v>
      </c>
    </row>
    <row r="59" spans="1:12" ht="65.25" customHeight="1" x14ac:dyDescent="0.2">
      <c r="A59" s="462" t="s">
        <v>166</v>
      </c>
      <c r="B59" s="456" t="s">
        <v>167</v>
      </c>
      <c r="C59" s="459">
        <v>43830</v>
      </c>
      <c r="D59" s="9"/>
      <c r="E59" s="11"/>
      <c r="F59" s="82"/>
      <c r="G59" s="11"/>
      <c r="H59" s="11"/>
      <c r="I59" s="11"/>
      <c r="J59" s="44"/>
      <c r="K59" s="523"/>
      <c r="L59" s="11" t="s">
        <v>168</v>
      </c>
    </row>
    <row r="60" spans="1:12" ht="51.75" customHeight="1" x14ac:dyDescent="0.2">
      <c r="A60" s="462"/>
      <c r="B60" s="458"/>
      <c r="C60" s="461"/>
      <c r="D60" s="9"/>
      <c r="E60" s="11"/>
      <c r="F60" s="82"/>
      <c r="G60" s="11"/>
      <c r="H60" s="11"/>
      <c r="I60" s="11"/>
      <c r="J60" s="44"/>
      <c r="K60" s="523"/>
      <c r="L60" s="11" t="s">
        <v>169</v>
      </c>
    </row>
    <row r="61" spans="1:12" ht="69.75" customHeight="1" x14ac:dyDescent="0.2">
      <c r="A61" s="11" t="s">
        <v>171</v>
      </c>
      <c r="B61" s="11" t="s">
        <v>167</v>
      </c>
      <c r="C61" s="44">
        <v>43830</v>
      </c>
      <c r="D61" s="9"/>
      <c r="E61" s="11"/>
      <c r="F61" s="82"/>
      <c r="G61" s="11"/>
      <c r="H61" s="11"/>
      <c r="I61" s="11"/>
      <c r="J61" s="44"/>
      <c r="K61" s="523"/>
      <c r="L61" s="11" t="s">
        <v>170</v>
      </c>
    </row>
    <row r="62" spans="1:12" ht="69.75" customHeight="1" x14ac:dyDescent="0.2">
      <c r="A62" s="11" t="s">
        <v>173</v>
      </c>
      <c r="B62" s="11" t="s">
        <v>167</v>
      </c>
      <c r="C62" s="44">
        <v>43830</v>
      </c>
      <c r="D62" s="9"/>
      <c r="E62" s="11"/>
      <c r="F62" s="82"/>
      <c r="G62" s="11"/>
      <c r="H62" s="11"/>
      <c r="I62" s="11"/>
      <c r="J62" s="44"/>
      <c r="K62" s="523"/>
      <c r="L62" s="11" t="s">
        <v>172</v>
      </c>
    </row>
    <row r="63" spans="1:12" ht="97.5" customHeight="1" x14ac:dyDescent="0.2">
      <c r="A63" s="11" t="s">
        <v>174</v>
      </c>
      <c r="B63" s="11" t="s">
        <v>167</v>
      </c>
      <c r="C63" s="44">
        <v>43830</v>
      </c>
      <c r="D63" s="9"/>
      <c r="E63" s="11"/>
      <c r="F63" s="82"/>
      <c r="G63" s="11"/>
      <c r="H63" s="11"/>
      <c r="I63" s="11"/>
      <c r="J63" s="44"/>
      <c r="K63" s="523"/>
      <c r="L63" s="11" t="s">
        <v>175</v>
      </c>
    </row>
    <row r="64" spans="1:12" ht="97.5" customHeight="1" x14ac:dyDescent="0.2">
      <c r="A64" s="11" t="s">
        <v>176</v>
      </c>
      <c r="B64" s="11" t="s">
        <v>167</v>
      </c>
      <c r="C64" s="44">
        <v>43830</v>
      </c>
      <c r="D64" s="9"/>
      <c r="E64" s="11"/>
      <c r="F64" s="82"/>
      <c r="G64" s="11"/>
      <c r="H64" s="11"/>
      <c r="I64" s="11"/>
      <c r="J64" s="44"/>
      <c r="K64" s="523"/>
      <c r="L64" s="11" t="s">
        <v>177</v>
      </c>
    </row>
    <row r="65" spans="1:15" ht="97.5" customHeight="1" x14ac:dyDescent="0.2">
      <c r="A65" s="11" t="s">
        <v>178</v>
      </c>
      <c r="B65" s="11" t="s">
        <v>167</v>
      </c>
      <c r="C65" s="44">
        <v>43830</v>
      </c>
      <c r="D65" s="9"/>
      <c r="E65" s="11"/>
      <c r="F65" s="82"/>
      <c r="G65" s="11"/>
      <c r="H65" s="11"/>
      <c r="I65" s="11"/>
      <c r="J65" s="44"/>
      <c r="K65" s="524"/>
      <c r="L65" s="11" t="s">
        <v>179</v>
      </c>
    </row>
    <row r="66" spans="1:15" ht="34.5" customHeight="1" x14ac:dyDescent="0.2">
      <c r="A66" s="72"/>
      <c r="B66" s="72"/>
      <c r="C66" s="75"/>
      <c r="D66" s="76"/>
      <c r="E66" s="72"/>
      <c r="F66" s="83"/>
      <c r="G66" s="72"/>
      <c r="H66" s="72"/>
      <c r="I66" s="72"/>
      <c r="J66" s="75"/>
      <c r="K66" s="77"/>
      <c r="L66" s="72"/>
    </row>
    <row r="67" spans="1:15" s="53" customFormat="1" ht="28.5" customHeight="1" x14ac:dyDescent="0.2">
      <c r="A67" s="463" t="s">
        <v>119</v>
      </c>
      <c r="B67" s="463"/>
      <c r="C67" s="464" t="s">
        <v>180</v>
      </c>
      <c r="D67" s="464"/>
      <c r="E67" s="464"/>
      <c r="F67" s="464"/>
      <c r="G67" s="464"/>
      <c r="H67" s="464"/>
      <c r="I67" s="464"/>
      <c r="J67" s="464"/>
      <c r="K67" s="464"/>
      <c r="L67" s="464"/>
      <c r="M67" s="62"/>
      <c r="N67" s="62"/>
      <c r="O67" s="62"/>
    </row>
    <row r="68" spans="1:15" s="53" customFormat="1" ht="25.5" x14ac:dyDescent="0.2">
      <c r="A68" s="495" t="s">
        <v>0</v>
      </c>
      <c r="B68" s="28" t="s">
        <v>2</v>
      </c>
      <c r="C68" s="28" t="s">
        <v>3</v>
      </c>
      <c r="D68" s="31" t="s">
        <v>1</v>
      </c>
      <c r="E68" s="32" t="s">
        <v>2</v>
      </c>
      <c r="F68" s="80"/>
      <c r="G68" s="481" t="s">
        <v>124</v>
      </c>
      <c r="H68" s="482"/>
      <c r="I68" s="482"/>
      <c r="J68" s="483"/>
      <c r="K68" s="57" t="s">
        <v>17</v>
      </c>
      <c r="L68" s="452" t="s">
        <v>122</v>
      </c>
      <c r="M68" s="62"/>
      <c r="N68" s="62"/>
      <c r="O68" s="62"/>
    </row>
    <row r="69" spans="1:15" s="53" customFormat="1" x14ac:dyDescent="0.2">
      <c r="A69" s="496"/>
      <c r="B69" s="30" t="s">
        <v>9</v>
      </c>
      <c r="C69" s="29" t="s">
        <v>8</v>
      </c>
      <c r="D69" s="51" t="s">
        <v>6</v>
      </c>
      <c r="E69" s="33" t="s">
        <v>7</v>
      </c>
      <c r="F69" s="81"/>
      <c r="G69" s="33" t="s">
        <v>125</v>
      </c>
      <c r="H69" s="33" t="s">
        <v>126</v>
      </c>
      <c r="I69" s="33" t="s">
        <v>127</v>
      </c>
      <c r="J69" s="33" t="s">
        <v>128</v>
      </c>
      <c r="K69" s="58" t="s">
        <v>18</v>
      </c>
      <c r="L69" s="453"/>
      <c r="M69" s="62"/>
      <c r="N69" s="62"/>
      <c r="O69" s="62"/>
    </row>
    <row r="70" spans="1:15" ht="23.25" customHeight="1" x14ac:dyDescent="0.2">
      <c r="A70" s="456" t="s">
        <v>181</v>
      </c>
      <c r="B70" s="456" t="s">
        <v>182</v>
      </c>
      <c r="C70" s="459">
        <v>43830</v>
      </c>
      <c r="D70" s="9"/>
      <c r="E70" s="456"/>
      <c r="F70" s="84"/>
      <c r="G70" s="68"/>
      <c r="H70" s="68"/>
      <c r="I70" s="68"/>
      <c r="J70" s="44"/>
      <c r="K70" s="522">
        <v>2381</v>
      </c>
      <c r="L70" s="456" t="s">
        <v>164</v>
      </c>
    </row>
    <row r="71" spans="1:15" ht="18" customHeight="1" x14ac:dyDescent="0.2">
      <c r="A71" s="457"/>
      <c r="B71" s="457"/>
      <c r="C71" s="460"/>
      <c r="D71" s="9"/>
      <c r="E71" s="457"/>
      <c r="F71" s="85"/>
      <c r="G71" s="69"/>
      <c r="H71" s="69"/>
      <c r="I71" s="69"/>
      <c r="J71" s="71"/>
      <c r="K71" s="523"/>
      <c r="L71" s="457"/>
    </row>
    <row r="72" spans="1:15" ht="15.75" customHeight="1" x14ac:dyDescent="0.2">
      <c r="A72" s="457"/>
      <c r="B72" s="457"/>
      <c r="C72" s="460"/>
      <c r="D72" s="9"/>
      <c r="E72" s="457"/>
      <c r="F72" s="85"/>
      <c r="G72" s="69"/>
      <c r="H72" s="69"/>
      <c r="I72" s="69"/>
      <c r="J72" s="44"/>
      <c r="K72" s="523"/>
      <c r="L72" s="457"/>
    </row>
    <row r="73" spans="1:15" ht="15.75" customHeight="1" x14ac:dyDescent="0.2">
      <c r="A73" s="458"/>
      <c r="B73" s="458"/>
      <c r="C73" s="461"/>
      <c r="D73" s="9"/>
      <c r="E73" s="458"/>
      <c r="F73" s="86"/>
      <c r="G73" s="70"/>
      <c r="H73" s="70"/>
      <c r="I73" s="70"/>
      <c r="J73" s="44"/>
      <c r="K73" s="523"/>
      <c r="L73" s="458"/>
    </row>
    <row r="74" spans="1:15" ht="14.25" customHeight="1" x14ac:dyDescent="0.2">
      <c r="A74" s="456" t="s">
        <v>183</v>
      </c>
      <c r="B74" s="456" t="s">
        <v>182</v>
      </c>
      <c r="C74" s="459">
        <v>43830</v>
      </c>
      <c r="D74" s="9"/>
      <c r="E74" s="456"/>
      <c r="F74" s="84"/>
      <c r="G74" s="68"/>
      <c r="H74" s="68"/>
      <c r="I74" s="68"/>
      <c r="J74" s="44"/>
      <c r="K74" s="523"/>
      <c r="L74" s="456" t="s">
        <v>164</v>
      </c>
    </row>
    <row r="75" spans="1:15" ht="15.75" customHeight="1" x14ac:dyDescent="0.2">
      <c r="A75" s="457"/>
      <c r="B75" s="457"/>
      <c r="C75" s="460"/>
      <c r="D75" s="9"/>
      <c r="E75" s="457"/>
      <c r="F75" s="85"/>
      <c r="G75" s="69"/>
      <c r="H75" s="69"/>
      <c r="I75" s="69"/>
      <c r="J75" s="71"/>
      <c r="K75" s="523"/>
      <c r="L75" s="457"/>
    </row>
    <row r="76" spans="1:15" ht="14.25" customHeight="1" x14ac:dyDescent="0.2">
      <c r="A76" s="457"/>
      <c r="B76" s="457"/>
      <c r="C76" s="460"/>
      <c r="D76" s="9"/>
      <c r="E76" s="457"/>
      <c r="F76" s="85"/>
      <c r="G76" s="69"/>
      <c r="H76" s="69"/>
      <c r="I76" s="69"/>
      <c r="J76" s="44"/>
      <c r="K76" s="523"/>
      <c r="L76" s="457"/>
    </row>
    <row r="77" spans="1:15" ht="18.75" customHeight="1" x14ac:dyDescent="0.2">
      <c r="A77" s="458"/>
      <c r="B77" s="458"/>
      <c r="C77" s="461"/>
      <c r="D77" s="9"/>
      <c r="E77" s="458"/>
      <c r="F77" s="86"/>
      <c r="G77" s="70"/>
      <c r="H77" s="70"/>
      <c r="I77" s="70"/>
      <c r="J77" s="44"/>
      <c r="K77" s="523"/>
      <c r="L77" s="458"/>
    </row>
    <row r="78" spans="1:15" ht="21" customHeight="1" x14ac:dyDescent="0.2">
      <c r="A78" s="456" t="s">
        <v>184</v>
      </c>
      <c r="B78" s="456" t="s">
        <v>182</v>
      </c>
      <c r="C78" s="459">
        <v>43830</v>
      </c>
      <c r="D78" s="9"/>
      <c r="E78" s="456"/>
      <c r="F78" s="84"/>
      <c r="G78" s="68"/>
      <c r="H78" s="68"/>
      <c r="I78" s="68"/>
      <c r="J78" s="44"/>
      <c r="K78" s="523"/>
      <c r="L78" s="456" t="s">
        <v>185</v>
      </c>
    </row>
    <row r="79" spans="1:15" ht="16.5" customHeight="1" x14ac:dyDescent="0.2">
      <c r="A79" s="457"/>
      <c r="B79" s="457"/>
      <c r="C79" s="460"/>
      <c r="D79" s="9"/>
      <c r="E79" s="457"/>
      <c r="F79" s="85"/>
      <c r="G79" s="69"/>
      <c r="H79" s="69"/>
      <c r="I79" s="69"/>
      <c r="J79" s="71"/>
      <c r="K79" s="523"/>
      <c r="L79" s="457"/>
    </row>
    <row r="80" spans="1:15" ht="17.25" customHeight="1" x14ac:dyDescent="0.2">
      <c r="A80" s="457"/>
      <c r="B80" s="457"/>
      <c r="C80" s="460"/>
      <c r="D80" s="9"/>
      <c r="E80" s="457"/>
      <c r="F80" s="85"/>
      <c r="G80" s="69"/>
      <c r="H80" s="69"/>
      <c r="I80" s="69"/>
      <c r="J80" s="44"/>
      <c r="K80" s="523"/>
      <c r="L80" s="457"/>
    </row>
    <row r="81" spans="1:15" ht="16.5" customHeight="1" x14ac:dyDescent="0.2">
      <c r="A81" s="458"/>
      <c r="B81" s="458"/>
      <c r="C81" s="461"/>
      <c r="D81" s="9"/>
      <c r="E81" s="458"/>
      <c r="F81" s="86"/>
      <c r="G81" s="70"/>
      <c r="H81" s="70"/>
      <c r="I81" s="70"/>
      <c r="J81" s="44"/>
      <c r="K81" s="523"/>
      <c r="L81" s="458"/>
    </row>
    <row r="82" spans="1:15" ht="42" customHeight="1" x14ac:dyDescent="0.2">
      <c r="A82" s="102" t="s">
        <v>186</v>
      </c>
      <c r="B82" s="11" t="s">
        <v>182</v>
      </c>
      <c r="C82" s="44">
        <v>43830</v>
      </c>
      <c r="D82" s="9"/>
      <c r="E82" s="11"/>
      <c r="F82" s="82"/>
      <c r="G82" s="11"/>
      <c r="H82" s="11"/>
      <c r="I82" s="11"/>
      <c r="J82" s="44"/>
      <c r="K82" s="524"/>
      <c r="L82" s="11" t="s">
        <v>187</v>
      </c>
    </row>
    <row r="83" spans="1:15" x14ac:dyDescent="0.2">
      <c r="A83" s="35"/>
      <c r="B83" s="35"/>
      <c r="C83" s="35"/>
      <c r="D83" s="34"/>
      <c r="E83" s="35"/>
      <c r="F83" s="87"/>
      <c r="G83" s="35"/>
      <c r="H83" s="35"/>
      <c r="I83" s="35"/>
      <c r="J83" s="35"/>
      <c r="K83" s="59"/>
      <c r="L83" s="59"/>
    </row>
    <row r="84" spans="1:15" x14ac:dyDescent="0.2">
      <c r="A84" s="35"/>
      <c r="B84" s="37"/>
      <c r="C84" s="39"/>
      <c r="D84" s="38"/>
      <c r="E84" s="35"/>
      <c r="F84" s="87"/>
      <c r="G84" s="35"/>
      <c r="H84" s="35"/>
      <c r="I84" s="35"/>
      <c r="J84" s="35"/>
      <c r="K84" s="59"/>
      <c r="L84" s="59"/>
    </row>
    <row r="85" spans="1:15" ht="29.25" customHeight="1" x14ac:dyDescent="0.2">
      <c r="A85" s="454" t="s">
        <v>121</v>
      </c>
      <c r="B85" s="455"/>
      <c r="C85" s="469" t="s">
        <v>188</v>
      </c>
      <c r="D85" s="470"/>
      <c r="E85" s="470"/>
      <c r="F85" s="470"/>
      <c r="G85" s="470"/>
      <c r="H85" s="470"/>
      <c r="I85" s="470"/>
      <c r="J85" s="470"/>
      <c r="K85" s="470"/>
      <c r="L85" s="470"/>
    </row>
    <row r="86" spans="1:15" s="53" customFormat="1" ht="25.5" x14ac:dyDescent="0.2">
      <c r="A86" s="495" t="s">
        <v>0</v>
      </c>
      <c r="B86" s="28" t="s">
        <v>2</v>
      </c>
      <c r="C86" s="28" t="s">
        <v>3</v>
      </c>
      <c r="D86" s="31" t="s">
        <v>1</v>
      </c>
      <c r="E86" s="32" t="s">
        <v>2</v>
      </c>
      <c r="F86" s="80"/>
      <c r="G86" s="481" t="s">
        <v>124</v>
      </c>
      <c r="H86" s="482"/>
      <c r="I86" s="482"/>
      <c r="J86" s="483"/>
      <c r="K86" s="57" t="s">
        <v>17</v>
      </c>
      <c r="L86" s="452" t="s">
        <v>122</v>
      </c>
      <c r="M86" s="62"/>
      <c r="N86" s="62"/>
      <c r="O86" s="62"/>
    </row>
    <row r="87" spans="1:15" s="53" customFormat="1" x14ac:dyDescent="0.2">
      <c r="A87" s="496"/>
      <c r="B87" s="30" t="s">
        <v>9</v>
      </c>
      <c r="C87" s="29" t="s">
        <v>8</v>
      </c>
      <c r="D87" s="51" t="s">
        <v>6</v>
      </c>
      <c r="E87" s="33" t="s">
        <v>7</v>
      </c>
      <c r="F87" s="81"/>
      <c r="G87" s="33" t="s">
        <v>125</v>
      </c>
      <c r="H87" s="33" t="s">
        <v>126</v>
      </c>
      <c r="I87" s="33" t="s">
        <v>127</v>
      </c>
      <c r="J87" s="33" t="s">
        <v>128</v>
      </c>
      <c r="K87" s="58" t="s">
        <v>18</v>
      </c>
      <c r="L87" s="453"/>
      <c r="M87" s="62"/>
      <c r="N87" s="62"/>
      <c r="O87" s="62"/>
    </row>
    <row r="88" spans="1:15" ht="27" customHeight="1" x14ac:dyDescent="0.2">
      <c r="A88" s="441" t="s">
        <v>189</v>
      </c>
      <c r="B88" s="441" t="s">
        <v>190</v>
      </c>
      <c r="C88" s="442">
        <v>43830</v>
      </c>
      <c r="D88" s="17"/>
      <c r="E88" s="40"/>
      <c r="F88" s="88"/>
      <c r="G88" s="40"/>
      <c r="H88" s="40"/>
      <c r="I88" s="40"/>
      <c r="J88" s="41"/>
      <c r="K88" s="497">
        <v>5662</v>
      </c>
      <c r="L88" s="505" t="s">
        <v>191</v>
      </c>
      <c r="M88" s="65"/>
    </row>
    <row r="89" spans="1:15" ht="27" customHeight="1" x14ac:dyDescent="0.2">
      <c r="A89" s="441"/>
      <c r="B89" s="441"/>
      <c r="C89" s="441"/>
      <c r="D89" s="17"/>
      <c r="E89" s="40"/>
      <c r="F89" s="88"/>
      <c r="G89" s="40"/>
      <c r="H89" s="40"/>
      <c r="I89" s="40"/>
      <c r="J89" s="41"/>
      <c r="K89" s="498"/>
      <c r="L89" s="506"/>
      <c r="M89" s="65"/>
    </row>
    <row r="90" spans="1:15" ht="27" customHeight="1" x14ac:dyDescent="0.2">
      <c r="A90" s="441"/>
      <c r="B90" s="441"/>
      <c r="C90" s="441"/>
      <c r="D90" s="17"/>
      <c r="E90" s="40"/>
      <c r="F90" s="88"/>
      <c r="G90" s="40"/>
      <c r="H90" s="40"/>
      <c r="I90" s="40"/>
      <c r="J90" s="41"/>
      <c r="K90" s="498"/>
      <c r="L90" s="505" t="s">
        <v>192</v>
      </c>
      <c r="M90" s="65"/>
    </row>
    <row r="91" spans="1:15" ht="27" customHeight="1" x14ac:dyDescent="0.2">
      <c r="A91" s="441"/>
      <c r="B91" s="441"/>
      <c r="C91" s="441"/>
      <c r="D91" s="17"/>
      <c r="E91" s="40"/>
      <c r="F91" s="88"/>
      <c r="G91" s="40"/>
      <c r="H91" s="40"/>
      <c r="I91" s="40"/>
      <c r="J91" s="41"/>
      <c r="K91" s="498"/>
      <c r="L91" s="506"/>
      <c r="M91" s="65"/>
    </row>
    <row r="92" spans="1:15" ht="27" customHeight="1" x14ac:dyDescent="0.2">
      <c r="A92" s="441" t="s">
        <v>193</v>
      </c>
      <c r="B92" s="441" t="s">
        <v>190</v>
      </c>
      <c r="C92" s="442">
        <v>43830</v>
      </c>
      <c r="D92" s="17"/>
      <c r="E92" s="40"/>
      <c r="F92" s="88"/>
      <c r="G92" s="40"/>
      <c r="H92" s="40"/>
      <c r="I92" s="40"/>
      <c r="J92" s="41"/>
      <c r="K92" s="498"/>
      <c r="L92" s="441" t="s">
        <v>194</v>
      </c>
    </row>
    <row r="93" spans="1:15" ht="27" customHeight="1" x14ac:dyDescent="0.2">
      <c r="A93" s="441"/>
      <c r="B93" s="441"/>
      <c r="C93" s="441"/>
      <c r="D93" s="17"/>
      <c r="E93" s="40"/>
      <c r="F93" s="88"/>
      <c r="G93" s="40"/>
      <c r="H93" s="40"/>
      <c r="I93" s="40"/>
      <c r="J93" s="41"/>
      <c r="K93" s="498"/>
      <c r="L93" s="441"/>
    </row>
    <row r="94" spans="1:15" ht="27" customHeight="1" x14ac:dyDescent="0.2">
      <c r="A94" s="441"/>
      <c r="B94" s="441"/>
      <c r="C94" s="441"/>
      <c r="D94" s="17"/>
      <c r="E94" s="40"/>
      <c r="F94" s="88"/>
      <c r="G94" s="40"/>
      <c r="H94" s="40"/>
      <c r="I94" s="40"/>
      <c r="J94" s="41"/>
      <c r="K94" s="498"/>
      <c r="L94" s="441"/>
    </row>
    <row r="95" spans="1:15" ht="27" customHeight="1" x14ac:dyDescent="0.2">
      <c r="A95" s="441" t="s">
        <v>195</v>
      </c>
      <c r="B95" s="441" t="s">
        <v>190</v>
      </c>
      <c r="C95" s="442">
        <v>43830</v>
      </c>
      <c r="D95" s="17"/>
      <c r="E95" s="40"/>
      <c r="F95" s="88"/>
      <c r="G95" s="40"/>
      <c r="H95" s="40"/>
      <c r="I95" s="40"/>
      <c r="J95" s="41"/>
      <c r="K95" s="498"/>
      <c r="L95" s="441" t="s">
        <v>196</v>
      </c>
      <c r="M95" s="65"/>
    </row>
    <row r="96" spans="1:15" ht="27" customHeight="1" x14ac:dyDescent="0.2">
      <c r="A96" s="441"/>
      <c r="B96" s="441"/>
      <c r="C96" s="441"/>
      <c r="D96" s="17"/>
      <c r="E96" s="40"/>
      <c r="F96" s="88"/>
      <c r="G96" s="40"/>
      <c r="H96" s="40"/>
      <c r="I96" s="40"/>
      <c r="J96" s="41"/>
      <c r="K96" s="498"/>
      <c r="L96" s="441"/>
      <c r="M96" s="65"/>
    </row>
    <row r="97" spans="1:15" ht="27" customHeight="1" x14ac:dyDescent="0.2">
      <c r="A97" s="441"/>
      <c r="B97" s="441"/>
      <c r="C97" s="441"/>
      <c r="D97" s="17"/>
      <c r="E97" s="40"/>
      <c r="F97" s="88"/>
      <c r="G97" s="40"/>
      <c r="H97" s="40"/>
      <c r="I97" s="40"/>
      <c r="J97" s="41"/>
      <c r="K97" s="498"/>
      <c r="L97" s="441"/>
      <c r="M97" s="65"/>
    </row>
    <row r="98" spans="1:15" ht="27" customHeight="1" x14ac:dyDescent="0.2">
      <c r="A98" s="441"/>
      <c r="B98" s="441"/>
      <c r="C98" s="441"/>
      <c r="D98" s="17"/>
      <c r="E98" s="40"/>
      <c r="F98" s="88"/>
      <c r="G98" s="40"/>
      <c r="H98" s="40"/>
      <c r="I98" s="40"/>
      <c r="J98" s="41"/>
      <c r="K98" s="498"/>
      <c r="L98" s="441"/>
      <c r="M98" s="65"/>
    </row>
    <row r="99" spans="1:15" ht="27" customHeight="1" x14ac:dyDescent="0.2">
      <c r="A99" s="441" t="s">
        <v>197</v>
      </c>
      <c r="B99" s="441" t="s">
        <v>190</v>
      </c>
      <c r="C99" s="442">
        <v>43830</v>
      </c>
      <c r="D99" s="17"/>
      <c r="E99" s="40"/>
      <c r="F99" s="88"/>
      <c r="G99" s="40"/>
      <c r="H99" s="40"/>
      <c r="I99" s="40"/>
      <c r="J99" s="41"/>
      <c r="K99" s="498"/>
      <c r="L99" s="441" t="s">
        <v>198</v>
      </c>
    </row>
    <row r="100" spans="1:15" ht="27" customHeight="1" x14ac:dyDescent="0.2">
      <c r="A100" s="441"/>
      <c r="B100" s="441"/>
      <c r="C100" s="441"/>
      <c r="D100" s="17"/>
      <c r="E100" s="40"/>
      <c r="F100" s="88"/>
      <c r="G100" s="40"/>
      <c r="H100" s="40"/>
      <c r="I100" s="40"/>
      <c r="J100" s="41"/>
      <c r="K100" s="498"/>
      <c r="L100" s="441"/>
    </row>
    <row r="101" spans="1:15" ht="27" customHeight="1" x14ac:dyDescent="0.2">
      <c r="A101" s="441"/>
      <c r="B101" s="441"/>
      <c r="C101" s="441"/>
      <c r="D101" s="17"/>
      <c r="E101" s="40"/>
      <c r="F101" s="88"/>
      <c r="G101" s="40"/>
      <c r="H101" s="40"/>
      <c r="I101" s="40"/>
      <c r="J101" s="41"/>
      <c r="K101" s="498"/>
      <c r="L101" s="441"/>
    </row>
    <row r="102" spans="1:15" ht="56.25" customHeight="1" x14ac:dyDescent="0.2">
      <c r="A102" s="40" t="s">
        <v>199</v>
      </c>
      <c r="B102" s="40" t="s">
        <v>190</v>
      </c>
      <c r="C102" s="41">
        <v>43830</v>
      </c>
      <c r="D102" s="17"/>
      <c r="E102" s="40"/>
      <c r="F102" s="88"/>
      <c r="G102" s="40"/>
      <c r="H102" s="40"/>
      <c r="I102" s="40"/>
      <c r="J102" s="41"/>
      <c r="K102" s="499"/>
      <c r="L102" s="40" t="s">
        <v>200</v>
      </c>
    </row>
    <row r="103" spans="1:15" x14ac:dyDescent="0.2">
      <c r="A103" s="35"/>
      <c r="B103" s="35"/>
      <c r="C103" s="35"/>
      <c r="D103" s="34"/>
      <c r="E103" s="35"/>
      <c r="F103" s="87"/>
      <c r="G103" s="35"/>
      <c r="H103" s="35"/>
      <c r="I103" s="35"/>
      <c r="J103" s="35"/>
      <c r="K103" s="59"/>
      <c r="L103" s="59"/>
    </row>
    <row r="104" spans="1:15" x14ac:dyDescent="0.2">
      <c r="A104" s="45"/>
      <c r="B104" s="46"/>
      <c r="C104" s="47"/>
      <c r="D104" s="48"/>
      <c r="E104" s="45"/>
      <c r="F104" s="89"/>
      <c r="G104" s="45"/>
      <c r="H104" s="45"/>
      <c r="I104" s="45"/>
      <c r="J104" s="49"/>
      <c r="K104" s="60"/>
      <c r="L104" s="60"/>
    </row>
    <row r="105" spans="1:15" ht="32.25" customHeight="1" x14ac:dyDescent="0.2">
      <c r="A105" s="454" t="s">
        <v>120</v>
      </c>
      <c r="B105" s="455"/>
      <c r="C105" s="469" t="s">
        <v>201</v>
      </c>
      <c r="D105" s="470"/>
      <c r="E105" s="470"/>
      <c r="F105" s="470"/>
      <c r="G105" s="470"/>
      <c r="H105" s="470"/>
      <c r="I105" s="470"/>
      <c r="J105" s="470"/>
      <c r="K105" s="470"/>
      <c r="L105" s="470"/>
    </row>
    <row r="106" spans="1:15" s="53" customFormat="1" ht="25.5" x14ac:dyDescent="0.2">
      <c r="A106" s="495" t="s">
        <v>0</v>
      </c>
      <c r="B106" s="28" t="s">
        <v>2</v>
      </c>
      <c r="C106" s="28" t="s">
        <v>3</v>
      </c>
      <c r="D106" s="31" t="s">
        <v>1</v>
      </c>
      <c r="E106" s="32" t="s">
        <v>2</v>
      </c>
      <c r="F106" s="80"/>
      <c r="G106" s="481" t="s">
        <v>124</v>
      </c>
      <c r="H106" s="482"/>
      <c r="I106" s="482"/>
      <c r="J106" s="483"/>
      <c r="K106" s="57" t="s">
        <v>17</v>
      </c>
      <c r="L106" s="452" t="s">
        <v>122</v>
      </c>
      <c r="M106" s="62"/>
      <c r="N106" s="62"/>
      <c r="O106" s="62"/>
    </row>
    <row r="107" spans="1:15" s="53" customFormat="1" x14ac:dyDescent="0.2">
      <c r="A107" s="496"/>
      <c r="B107" s="30" t="s">
        <v>9</v>
      </c>
      <c r="C107" s="29" t="s">
        <v>8</v>
      </c>
      <c r="D107" s="51" t="s">
        <v>6</v>
      </c>
      <c r="E107" s="33" t="s">
        <v>7</v>
      </c>
      <c r="F107" s="81"/>
      <c r="G107" s="33" t="s">
        <v>125</v>
      </c>
      <c r="H107" s="33" t="s">
        <v>126</v>
      </c>
      <c r="I107" s="33" t="s">
        <v>127</v>
      </c>
      <c r="J107" s="33" t="s">
        <v>128</v>
      </c>
      <c r="K107" s="58" t="s">
        <v>18</v>
      </c>
      <c r="L107" s="453"/>
      <c r="M107" s="62"/>
      <c r="N107" s="62"/>
      <c r="O107" s="62"/>
    </row>
    <row r="108" spans="1:15" ht="18" customHeight="1" x14ac:dyDescent="0.2">
      <c r="A108" s="441" t="s">
        <v>202</v>
      </c>
      <c r="B108" s="441" t="s">
        <v>204</v>
      </c>
      <c r="C108" s="442">
        <v>43830</v>
      </c>
      <c r="D108" s="17"/>
      <c r="E108" s="40"/>
      <c r="F108" s="88"/>
      <c r="G108" s="40"/>
      <c r="H108" s="40"/>
      <c r="I108" s="40"/>
      <c r="J108" s="41"/>
      <c r="K108" s="497">
        <v>2701</v>
      </c>
      <c r="L108" s="441" t="s">
        <v>203</v>
      </c>
      <c r="M108" s="65"/>
    </row>
    <row r="109" spans="1:15" ht="17.25" customHeight="1" x14ac:dyDescent="0.2">
      <c r="A109" s="441"/>
      <c r="B109" s="441"/>
      <c r="C109" s="441"/>
      <c r="D109" s="17"/>
      <c r="E109" s="40"/>
      <c r="F109" s="88"/>
      <c r="G109" s="40"/>
      <c r="H109" s="40"/>
      <c r="I109" s="40"/>
      <c r="J109" s="41"/>
      <c r="K109" s="498"/>
      <c r="L109" s="441"/>
      <c r="M109" s="65"/>
    </row>
    <row r="110" spans="1:15" ht="18" customHeight="1" x14ac:dyDescent="0.2">
      <c r="A110" s="441"/>
      <c r="B110" s="441"/>
      <c r="C110" s="441"/>
      <c r="D110" s="17"/>
      <c r="E110" s="40"/>
      <c r="F110" s="88"/>
      <c r="G110" s="40"/>
      <c r="H110" s="40"/>
      <c r="I110" s="40"/>
      <c r="J110" s="41"/>
      <c r="K110" s="498"/>
      <c r="L110" s="441"/>
      <c r="M110" s="65"/>
    </row>
    <row r="111" spans="1:15" ht="15.75" customHeight="1" x14ac:dyDescent="0.2">
      <c r="A111" s="441"/>
      <c r="B111" s="441"/>
      <c r="C111" s="441"/>
      <c r="D111" s="17"/>
      <c r="E111" s="40"/>
      <c r="F111" s="88"/>
      <c r="G111" s="40"/>
      <c r="H111" s="40"/>
      <c r="I111" s="40"/>
      <c r="J111" s="41"/>
      <c r="K111" s="498"/>
      <c r="L111" s="441"/>
      <c r="M111" s="65"/>
    </row>
    <row r="112" spans="1:15" ht="16.5" customHeight="1" x14ac:dyDescent="0.2">
      <c r="A112" s="441" t="s">
        <v>205</v>
      </c>
      <c r="B112" s="441" t="s">
        <v>149</v>
      </c>
      <c r="C112" s="442">
        <v>43830</v>
      </c>
      <c r="D112" s="17"/>
      <c r="E112" s="40"/>
      <c r="F112" s="88"/>
      <c r="G112" s="40"/>
      <c r="H112" s="40"/>
      <c r="I112" s="40"/>
      <c r="J112" s="41"/>
      <c r="K112" s="498"/>
      <c r="L112" s="441" t="s">
        <v>203</v>
      </c>
    </row>
    <row r="113" spans="1:13" ht="18" customHeight="1" x14ac:dyDescent="0.2">
      <c r="A113" s="441"/>
      <c r="B113" s="441"/>
      <c r="C113" s="441"/>
      <c r="D113" s="17"/>
      <c r="E113" s="40"/>
      <c r="F113" s="88"/>
      <c r="G113" s="40"/>
      <c r="H113" s="40"/>
      <c r="I113" s="40"/>
      <c r="J113" s="41"/>
      <c r="K113" s="498"/>
      <c r="L113" s="441"/>
    </row>
    <row r="114" spans="1:13" ht="17.25" customHeight="1" x14ac:dyDescent="0.2">
      <c r="A114" s="441"/>
      <c r="B114" s="441"/>
      <c r="C114" s="441"/>
      <c r="D114" s="17"/>
      <c r="E114" s="40"/>
      <c r="F114" s="88"/>
      <c r="G114" s="40"/>
      <c r="H114" s="40"/>
      <c r="I114" s="40"/>
      <c r="J114" s="41"/>
      <c r="K114" s="498"/>
      <c r="L114" s="441"/>
    </row>
    <row r="115" spans="1:13" ht="17.25" customHeight="1" x14ac:dyDescent="0.2">
      <c r="A115" s="441" t="s">
        <v>206</v>
      </c>
      <c r="B115" s="441" t="s">
        <v>149</v>
      </c>
      <c r="C115" s="442">
        <v>43830</v>
      </c>
      <c r="D115" s="17"/>
      <c r="E115" s="40"/>
      <c r="F115" s="88"/>
      <c r="G115" s="40"/>
      <c r="H115" s="40"/>
      <c r="I115" s="40"/>
      <c r="J115" s="41"/>
      <c r="K115" s="498"/>
      <c r="L115" s="441" t="s">
        <v>203</v>
      </c>
      <c r="M115" s="65"/>
    </row>
    <row r="116" spans="1:13" ht="16.5" customHeight="1" x14ac:dyDescent="0.2">
      <c r="A116" s="441"/>
      <c r="B116" s="441"/>
      <c r="C116" s="441"/>
      <c r="D116" s="17"/>
      <c r="E116" s="40"/>
      <c r="F116" s="88"/>
      <c r="G116" s="40"/>
      <c r="H116" s="40"/>
      <c r="I116" s="40"/>
      <c r="J116" s="41"/>
      <c r="K116" s="498"/>
      <c r="L116" s="441"/>
      <c r="M116" s="65"/>
    </row>
    <row r="117" spans="1:13" ht="15.75" customHeight="1" x14ac:dyDescent="0.2">
      <c r="A117" s="441"/>
      <c r="B117" s="441"/>
      <c r="C117" s="441"/>
      <c r="D117" s="17"/>
      <c r="E117" s="40"/>
      <c r="F117" s="88"/>
      <c r="G117" s="40"/>
      <c r="H117" s="40"/>
      <c r="I117" s="40"/>
      <c r="J117" s="41"/>
      <c r="K117" s="498"/>
      <c r="L117" s="441"/>
      <c r="M117" s="65"/>
    </row>
    <row r="118" spans="1:13" ht="16.5" customHeight="1" x14ac:dyDescent="0.2">
      <c r="A118" s="441"/>
      <c r="B118" s="441"/>
      <c r="C118" s="441"/>
      <c r="D118" s="17"/>
      <c r="E118" s="40"/>
      <c r="F118" s="88"/>
      <c r="G118" s="40"/>
      <c r="H118" s="40"/>
      <c r="I118" s="40"/>
      <c r="J118" s="41"/>
      <c r="K118" s="498"/>
      <c r="L118" s="441"/>
      <c r="M118" s="65"/>
    </row>
    <row r="119" spans="1:13" ht="51" x14ac:dyDescent="0.2">
      <c r="A119" s="11" t="s">
        <v>208</v>
      </c>
      <c r="B119" s="11" t="s">
        <v>207</v>
      </c>
      <c r="C119" s="44">
        <v>43830</v>
      </c>
      <c r="D119" s="9"/>
      <c r="E119" s="11"/>
      <c r="F119" s="82"/>
      <c r="G119" s="11"/>
      <c r="H119" s="11"/>
      <c r="I119" s="11"/>
      <c r="J119" s="11"/>
      <c r="K119" s="498"/>
      <c r="L119" s="93" t="s">
        <v>203</v>
      </c>
    </row>
    <row r="120" spans="1:13" ht="69" customHeight="1" x14ac:dyDescent="0.2">
      <c r="A120" s="11" t="s">
        <v>209</v>
      </c>
      <c r="B120" s="11" t="s">
        <v>210</v>
      </c>
      <c r="C120" s="44">
        <v>43830</v>
      </c>
      <c r="D120" s="103"/>
      <c r="E120" s="104"/>
      <c r="F120" s="105"/>
      <c r="G120" s="104"/>
      <c r="H120" s="104"/>
      <c r="I120" s="104"/>
      <c r="J120" s="11"/>
      <c r="K120" s="498"/>
      <c r="L120" s="93" t="s">
        <v>203</v>
      </c>
    </row>
    <row r="121" spans="1:13" ht="43.5" customHeight="1" x14ac:dyDescent="0.2">
      <c r="A121" s="102" t="s">
        <v>211</v>
      </c>
      <c r="B121" s="11"/>
      <c r="C121" s="44">
        <v>43830</v>
      </c>
      <c r="D121" s="103"/>
      <c r="E121" s="104"/>
      <c r="F121" s="105"/>
      <c r="G121" s="104"/>
      <c r="H121" s="104"/>
      <c r="I121" s="104"/>
      <c r="J121" s="11"/>
      <c r="K121" s="498"/>
      <c r="L121" s="93" t="s">
        <v>203</v>
      </c>
    </row>
    <row r="122" spans="1:13" ht="31.5" customHeight="1" x14ac:dyDescent="0.2">
      <c r="A122" s="11" t="s">
        <v>212</v>
      </c>
      <c r="B122" s="11" t="s">
        <v>213</v>
      </c>
      <c r="C122" s="44">
        <v>43830</v>
      </c>
      <c r="D122" s="103"/>
      <c r="E122" s="104"/>
      <c r="F122" s="105"/>
      <c r="G122" s="104"/>
      <c r="H122" s="104"/>
      <c r="I122" s="104"/>
      <c r="J122" s="11"/>
      <c r="K122" s="498"/>
      <c r="L122" s="93" t="s">
        <v>203</v>
      </c>
    </row>
    <row r="123" spans="1:13" ht="46.5" customHeight="1" x14ac:dyDescent="0.2">
      <c r="A123" s="11" t="s">
        <v>214</v>
      </c>
      <c r="B123" s="11" t="s">
        <v>215</v>
      </c>
      <c r="C123" s="44">
        <v>43830</v>
      </c>
      <c r="D123" s="103"/>
      <c r="E123" s="104"/>
      <c r="F123" s="105"/>
      <c r="G123" s="104"/>
      <c r="H123" s="104"/>
      <c r="I123" s="104"/>
      <c r="J123" s="11"/>
      <c r="K123" s="498"/>
      <c r="L123" s="93" t="s">
        <v>216</v>
      </c>
    </row>
    <row r="124" spans="1:13" ht="42" customHeight="1" x14ac:dyDescent="0.2">
      <c r="A124" s="11" t="s">
        <v>218</v>
      </c>
      <c r="B124" s="102"/>
      <c r="C124" s="44">
        <v>43830</v>
      </c>
      <c r="D124" s="9"/>
      <c r="E124" s="11"/>
      <c r="F124" s="82"/>
      <c r="G124" s="11"/>
      <c r="H124" s="11"/>
      <c r="I124" s="11"/>
      <c r="J124" s="11"/>
      <c r="K124" s="498"/>
      <c r="L124" s="93" t="s">
        <v>217</v>
      </c>
    </row>
    <row r="125" spans="1:13" ht="32.25" customHeight="1" x14ac:dyDescent="0.2">
      <c r="A125" s="102" t="s">
        <v>219</v>
      </c>
      <c r="B125" s="11"/>
      <c r="C125" s="44">
        <v>43830</v>
      </c>
      <c r="D125" s="9"/>
      <c r="E125" s="11"/>
      <c r="F125" s="82"/>
      <c r="G125" s="11"/>
      <c r="H125" s="11"/>
      <c r="I125" s="11"/>
      <c r="J125" s="11"/>
      <c r="K125" s="498"/>
      <c r="L125" s="93" t="s">
        <v>220</v>
      </c>
    </row>
    <row r="126" spans="1:13" ht="33.75" customHeight="1" x14ac:dyDescent="0.2">
      <c r="A126" s="102" t="s">
        <v>221</v>
      </c>
      <c r="B126" s="11"/>
      <c r="C126" s="44">
        <v>43830</v>
      </c>
      <c r="D126" s="9"/>
      <c r="E126" s="11"/>
      <c r="F126" s="82"/>
      <c r="G126" s="11"/>
      <c r="H126" s="11"/>
      <c r="I126" s="11"/>
      <c r="J126" s="11"/>
      <c r="K126" s="499"/>
      <c r="L126" s="93" t="s">
        <v>222</v>
      </c>
    </row>
    <row r="127" spans="1:13" x14ac:dyDescent="0.2">
      <c r="A127" s="35"/>
      <c r="B127" s="35"/>
      <c r="C127" s="35"/>
      <c r="D127" s="34"/>
      <c r="E127" s="35"/>
      <c r="F127" s="87"/>
      <c r="G127" s="35"/>
      <c r="H127" s="35"/>
      <c r="I127" s="35"/>
      <c r="J127" s="35"/>
      <c r="K127" s="59"/>
      <c r="L127" s="59"/>
    </row>
    <row r="128" spans="1:13" x14ac:dyDescent="0.2">
      <c r="A128" s="35"/>
      <c r="B128" s="35"/>
      <c r="C128" s="35"/>
      <c r="D128" s="34"/>
      <c r="E128" s="35"/>
      <c r="F128" s="87"/>
      <c r="G128" s="35"/>
      <c r="H128" s="35"/>
      <c r="I128" s="35"/>
      <c r="J128" s="35"/>
      <c r="K128" s="59"/>
      <c r="L128" s="59"/>
    </row>
    <row r="129" spans="1:12" x14ac:dyDescent="0.2">
      <c r="A129" s="35"/>
      <c r="B129" s="35"/>
      <c r="C129" s="35"/>
      <c r="D129" s="34"/>
      <c r="E129" s="35"/>
      <c r="F129" s="87"/>
      <c r="G129" s="35"/>
      <c r="H129" s="35"/>
      <c r="I129" s="35"/>
      <c r="J129" s="35"/>
      <c r="K129" s="59"/>
      <c r="L129" s="59"/>
    </row>
    <row r="130" spans="1:12" x14ac:dyDescent="0.2">
      <c r="A130" s="35"/>
      <c r="B130" s="35"/>
      <c r="C130" s="35"/>
      <c r="D130" s="34"/>
      <c r="E130" s="35"/>
      <c r="F130" s="87"/>
      <c r="G130" s="35"/>
      <c r="H130" s="35"/>
      <c r="I130" s="35"/>
      <c r="J130" s="35"/>
      <c r="K130" s="59"/>
      <c r="L130" s="59"/>
    </row>
    <row r="131" spans="1:12" x14ac:dyDescent="0.2">
      <c r="A131" s="35"/>
      <c r="B131" s="35"/>
      <c r="C131" s="35"/>
      <c r="D131" s="34"/>
      <c r="E131" s="35"/>
      <c r="F131" s="87"/>
      <c r="G131" s="35"/>
      <c r="H131" s="35"/>
      <c r="I131" s="35"/>
      <c r="J131" s="35"/>
      <c r="K131" s="59"/>
      <c r="L131" s="59"/>
    </row>
    <row r="132" spans="1:12" x14ac:dyDescent="0.2">
      <c r="A132" s="35"/>
      <c r="B132" s="35"/>
      <c r="C132" s="35"/>
      <c r="D132" s="34"/>
      <c r="E132" s="35"/>
      <c r="F132" s="87"/>
      <c r="G132" s="35"/>
      <c r="H132" s="35"/>
      <c r="I132" s="35"/>
      <c r="J132" s="35"/>
      <c r="K132" s="59"/>
      <c r="L132" s="59"/>
    </row>
  </sheetData>
  <autoFilter ref="A11:L120"/>
  <mergeCells count="134">
    <mergeCell ref="A115:A118"/>
    <mergeCell ref="B115:B118"/>
    <mergeCell ref="C115:C118"/>
    <mergeCell ref="L115:L118"/>
    <mergeCell ref="A74:A77"/>
    <mergeCell ref="B74:B77"/>
    <mergeCell ref="C74:C77"/>
    <mergeCell ref="E74:E77"/>
    <mergeCell ref="C108:C111"/>
    <mergeCell ref="G106:J106"/>
    <mergeCell ref="A86:A87"/>
    <mergeCell ref="A106:A107"/>
    <mergeCell ref="B88:B91"/>
    <mergeCell ref="K70:K82"/>
    <mergeCell ref="L88:L89"/>
    <mergeCell ref="K88:K102"/>
    <mergeCell ref="E70:E73"/>
    <mergeCell ref="L70:L73"/>
    <mergeCell ref="K1:L2"/>
    <mergeCell ref="F10:F11"/>
    <mergeCell ref="F12:F17"/>
    <mergeCell ref="B1:J5"/>
    <mergeCell ref="A36:B36"/>
    <mergeCell ref="C36:L36"/>
    <mergeCell ref="A26:A29"/>
    <mergeCell ref="B26:B29"/>
    <mergeCell ref="C26:C29"/>
    <mergeCell ref="C22:C25"/>
    <mergeCell ref="B22:B25"/>
    <mergeCell ref="B30:B33"/>
    <mergeCell ref="L106:L107"/>
    <mergeCell ref="L78:L81"/>
    <mergeCell ref="K108:K126"/>
    <mergeCell ref="A1:A4"/>
    <mergeCell ref="A18:A21"/>
    <mergeCell ref="B18:B21"/>
    <mergeCell ref="C18:C21"/>
    <mergeCell ref="C9:L9"/>
    <mergeCell ref="L30:L33"/>
    <mergeCell ref="A12:A17"/>
    <mergeCell ref="C105:L105"/>
    <mergeCell ref="L43:L46"/>
    <mergeCell ref="L74:L77"/>
    <mergeCell ref="A105:B105"/>
    <mergeCell ref="A99:A101"/>
    <mergeCell ref="B99:B101"/>
    <mergeCell ref="C88:C91"/>
    <mergeCell ref="G68:J68"/>
    <mergeCell ref="G86:J86"/>
    <mergeCell ref="A47:A50"/>
    <mergeCell ref="G37:J37"/>
    <mergeCell ref="K3:L3"/>
    <mergeCell ref="L86:L87"/>
    <mergeCell ref="L92:L94"/>
    <mergeCell ref="L10:L11"/>
    <mergeCell ref="G10:J10"/>
    <mergeCell ref="L12:L17"/>
    <mergeCell ref="K26:K29"/>
    <mergeCell ref="K22:K25"/>
    <mergeCell ref="L22:L25"/>
    <mergeCell ref="A6:B6"/>
    <mergeCell ref="A9:B9"/>
    <mergeCell ref="E12:E17"/>
    <mergeCell ref="C6:L6"/>
    <mergeCell ref="A8:L8"/>
    <mergeCell ref="A7:B7"/>
    <mergeCell ref="C7:L7"/>
    <mergeCell ref="D12:D17"/>
    <mergeCell ref="B12:B17"/>
    <mergeCell ref="A10:A11"/>
    <mergeCell ref="L18:L21"/>
    <mergeCell ref="K12:K21"/>
    <mergeCell ref="C85:L85"/>
    <mergeCell ref="C95:C98"/>
    <mergeCell ref="C30:C33"/>
    <mergeCell ref="K30:K33"/>
    <mergeCell ref="E78:E81"/>
    <mergeCell ref="A30:A33"/>
    <mergeCell ref="C12:C17"/>
    <mergeCell ref="L26:L29"/>
    <mergeCell ref="A22:A25"/>
    <mergeCell ref="L51:L54"/>
    <mergeCell ref="L90:L91"/>
    <mergeCell ref="C47:C50"/>
    <mergeCell ref="E47:E50"/>
    <mergeCell ref="L47:L50"/>
    <mergeCell ref="A39:A42"/>
    <mergeCell ref="C39:C42"/>
    <mergeCell ref="E39:E42"/>
    <mergeCell ref="B47:B50"/>
    <mergeCell ref="A37:A38"/>
    <mergeCell ref="A68:A69"/>
    <mergeCell ref="B39:B42"/>
    <mergeCell ref="A43:A46"/>
    <mergeCell ref="B43:B46"/>
    <mergeCell ref="A67:B67"/>
    <mergeCell ref="C67:L67"/>
    <mergeCell ref="E51:E54"/>
    <mergeCell ref="A70:A73"/>
    <mergeCell ref="A59:A60"/>
    <mergeCell ref="B59:B60"/>
    <mergeCell ref="L95:L98"/>
    <mergeCell ref="L37:L38"/>
    <mergeCell ref="C51:C54"/>
    <mergeCell ref="C92:C94"/>
    <mergeCell ref="C59:C60"/>
    <mergeCell ref="K39:K65"/>
    <mergeCell ref="L39:L42"/>
    <mergeCell ref="C43:C46"/>
    <mergeCell ref="E43:E46"/>
    <mergeCell ref="A112:A114"/>
    <mergeCell ref="B112:B114"/>
    <mergeCell ref="C112:C114"/>
    <mergeCell ref="L112:L114"/>
    <mergeCell ref="G12:J17"/>
    <mergeCell ref="L68:L69"/>
    <mergeCell ref="C99:C101"/>
    <mergeCell ref="L99:L101"/>
    <mergeCell ref="A85:B85"/>
    <mergeCell ref="L108:L111"/>
    <mergeCell ref="A108:A111"/>
    <mergeCell ref="A95:A98"/>
    <mergeCell ref="B95:B98"/>
    <mergeCell ref="A78:A81"/>
    <mergeCell ref="B78:B81"/>
    <mergeCell ref="C78:C81"/>
    <mergeCell ref="A92:A94"/>
    <mergeCell ref="B92:B94"/>
    <mergeCell ref="A88:A91"/>
    <mergeCell ref="B108:B111"/>
    <mergeCell ref="A51:A54"/>
    <mergeCell ref="B51:B54"/>
    <mergeCell ref="B70:B73"/>
    <mergeCell ref="C70:C73"/>
  </mergeCells>
  <pageMargins left="0" right="0" top="0" bottom="0" header="0" footer="0"/>
  <pageSetup paperSize="5" scale="90" orientation="landscape" horizontalDpi="300" verticalDpi="300"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U66"/>
  <sheetViews>
    <sheetView showGridLines="0" topLeftCell="A22" zoomScale="60" zoomScaleNormal="60" workbookViewId="0">
      <selection activeCell="D6" sqref="D6"/>
    </sheetView>
  </sheetViews>
  <sheetFormatPr baseColWidth="10" defaultColWidth="9.140625" defaultRowHeight="15" x14ac:dyDescent="0.2"/>
  <cols>
    <col min="1" max="1" width="11.7109375" style="145" customWidth="1"/>
    <col min="2" max="2" width="21.42578125" style="145" customWidth="1"/>
    <col min="3" max="3" width="4.5703125" style="145" bestFit="1" customWidth="1"/>
    <col min="4" max="4" width="35.42578125" style="145" customWidth="1"/>
    <col min="5" max="5" width="39.85546875" style="145" customWidth="1"/>
    <col min="6" max="6" width="11.140625" style="145" hidden="1" customWidth="1"/>
    <col min="7" max="7" width="38.85546875" style="145" customWidth="1"/>
    <col min="8" max="8" width="2.28515625" style="145" hidden="1" customWidth="1"/>
    <col min="9" max="9" width="49.7109375" style="145" customWidth="1"/>
    <col min="10" max="10" width="52" style="145" customWidth="1"/>
    <col min="11" max="11" width="13.28515625" style="146" bestFit="1" customWidth="1"/>
    <col min="12" max="15" width="7" style="145" bestFit="1" customWidth="1"/>
    <col min="16" max="16" width="9.85546875" style="145" bestFit="1" customWidth="1"/>
    <col min="17" max="20" width="12.42578125" style="145" bestFit="1" customWidth="1"/>
    <col min="21" max="21" width="19.42578125" style="145" customWidth="1"/>
    <col min="22" max="16384" width="9.140625" style="145"/>
  </cols>
  <sheetData>
    <row r="1" spans="1:21" ht="15" customHeight="1" x14ac:dyDescent="0.2">
      <c r="A1" s="648"/>
      <c r="B1" s="649" t="s">
        <v>604</v>
      </c>
      <c r="C1" s="649"/>
      <c r="D1" s="649"/>
    </row>
    <row r="2" spans="1:21" ht="15" customHeight="1" x14ac:dyDescent="0.2">
      <c r="A2" s="648"/>
      <c r="B2" s="147" t="s">
        <v>605</v>
      </c>
      <c r="C2" s="147"/>
      <c r="D2" s="148"/>
      <c r="F2" s="149"/>
      <c r="G2" s="149"/>
      <c r="H2" s="149"/>
      <c r="I2" s="149"/>
    </row>
    <row r="3" spans="1:21" ht="15" customHeight="1" x14ac:dyDescent="0.2">
      <c r="A3" s="648"/>
      <c r="B3" s="649" t="s">
        <v>606</v>
      </c>
      <c r="C3" s="649"/>
      <c r="D3" s="649"/>
      <c r="F3" s="149"/>
      <c r="G3" s="149"/>
      <c r="H3" s="149"/>
      <c r="I3" s="149"/>
    </row>
    <row r="4" spans="1:21" ht="15" customHeight="1" x14ac:dyDescent="0.2">
      <c r="B4" s="650" t="s">
        <v>607</v>
      </c>
      <c r="C4" s="651"/>
      <c r="D4" s="150" t="s">
        <v>116</v>
      </c>
      <c r="F4" s="151"/>
      <c r="G4" s="151"/>
      <c r="H4" s="151"/>
      <c r="I4" s="151"/>
    </row>
    <row r="5" spans="1:21" ht="15" customHeight="1" x14ac:dyDescent="0.2">
      <c r="B5" s="650" t="s">
        <v>608</v>
      </c>
      <c r="C5" s="651"/>
      <c r="D5" s="150" t="s">
        <v>609</v>
      </c>
      <c r="F5" s="151"/>
      <c r="G5" s="151"/>
      <c r="H5" s="151"/>
      <c r="I5" s="151"/>
    </row>
    <row r="6" spans="1:21" ht="20.25" x14ac:dyDescent="0.2">
      <c r="B6" s="650" t="s">
        <v>610</v>
      </c>
      <c r="C6" s="651"/>
      <c r="D6" s="413">
        <v>43434</v>
      </c>
      <c r="F6" s="151"/>
      <c r="G6" s="151"/>
      <c r="H6" s="151"/>
      <c r="I6" s="151"/>
      <c r="K6" s="153"/>
      <c r="L6" s="645"/>
      <c r="M6" s="645"/>
      <c r="N6" s="645"/>
      <c r="O6" s="645"/>
      <c r="P6" s="645"/>
      <c r="Q6" s="645"/>
      <c r="R6" s="645"/>
      <c r="S6" s="645"/>
      <c r="T6" s="645"/>
      <c r="U6" s="645"/>
    </row>
    <row r="7" spans="1:21" ht="20.25" x14ac:dyDescent="0.2">
      <c r="B7" s="154"/>
      <c r="C7" s="154"/>
      <c r="D7" s="155"/>
      <c r="F7" s="151"/>
      <c r="G7" s="151"/>
      <c r="H7" s="151"/>
      <c r="I7" s="151"/>
      <c r="K7" s="153"/>
      <c r="L7" s="156"/>
      <c r="M7" s="156"/>
      <c r="N7" s="156"/>
      <c r="O7" s="156"/>
      <c r="P7" s="156"/>
      <c r="Q7" s="156"/>
      <c r="R7" s="156"/>
      <c r="S7" s="156"/>
      <c r="T7" s="156"/>
      <c r="U7" s="156"/>
    </row>
    <row r="8" spans="1:21" ht="20.25" x14ac:dyDescent="0.3">
      <c r="B8" s="646" t="s">
        <v>611</v>
      </c>
      <c r="C8" s="646"/>
      <c r="D8" s="646"/>
      <c r="E8" s="637" t="s">
        <v>612</v>
      </c>
      <c r="F8" s="637"/>
      <c r="G8" s="637"/>
      <c r="H8" s="647" t="s">
        <v>613</v>
      </c>
      <c r="I8" s="647"/>
      <c r="J8" s="647"/>
      <c r="K8" s="153"/>
      <c r="L8" s="156"/>
      <c r="M8" s="157"/>
      <c r="N8" s="157"/>
      <c r="O8" s="157"/>
      <c r="P8" s="157"/>
      <c r="Q8" s="156"/>
      <c r="R8" s="156"/>
      <c r="S8" s="156"/>
      <c r="T8" s="156"/>
      <c r="U8" s="156"/>
    </row>
    <row r="9" spans="1:21" ht="68.25" customHeight="1" x14ac:dyDescent="0.2">
      <c r="B9" s="633" t="s">
        <v>614</v>
      </c>
      <c r="C9" s="634"/>
      <c r="D9" s="635"/>
      <c r="E9" s="641" t="s">
        <v>615</v>
      </c>
      <c r="F9" s="642"/>
      <c r="G9" s="643"/>
      <c r="H9" s="644" t="s">
        <v>616</v>
      </c>
      <c r="I9" s="644"/>
      <c r="J9" s="644"/>
      <c r="K9" s="153"/>
      <c r="L9" s="156"/>
      <c r="M9" s="156"/>
      <c r="N9" s="157"/>
      <c r="O9" s="157"/>
      <c r="P9" s="157"/>
      <c r="Q9" s="156"/>
      <c r="R9" s="156"/>
      <c r="S9" s="156"/>
      <c r="T9" s="156"/>
      <c r="U9" s="156"/>
    </row>
    <row r="10" spans="1:21" ht="48.75" customHeight="1" x14ac:dyDescent="0.2">
      <c r="B10" s="633" t="s">
        <v>617</v>
      </c>
      <c r="C10" s="634"/>
      <c r="D10" s="635"/>
      <c r="E10" s="641" t="s">
        <v>618</v>
      </c>
      <c r="F10" s="642"/>
      <c r="G10" s="643"/>
      <c r="H10" s="644" t="s">
        <v>619</v>
      </c>
      <c r="I10" s="644"/>
      <c r="J10" s="644"/>
      <c r="K10" s="153"/>
      <c r="L10" s="156"/>
      <c r="M10" s="158"/>
      <c r="N10" s="158"/>
      <c r="O10" s="158"/>
      <c r="P10" s="158"/>
      <c r="Q10" s="156"/>
      <c r="R10" s="156"/>
      <c r="S10" s="156"/>
      <c r="T10" s="156"/>
      <c r="U10" s="156"/>
    </row>
    <row r="11" spans="1:21" ht="48.75" customHeight="1" x14ac:dyDescent="0.2">
      <c r="B11" s="633" t="s">
        <v>620</v>
      </c>
      <c r="C11" s="634"/>
      <c r="D11" s="635"/>
      <c r="E11" s="633"/>
      <c r="F11" s="634"/>
      <c r="G11" s="635"/>
      <c r="H11" s="644"/>
      <c r="I11" s="644"/>
      <c r="J11" s="644"/>
      <c r="K11" s="153"/>
      <c r="L11" s="156"/>
      <c r="M11" s="158"/>
      <c r="N11" s="158"/>
      <c r="O11" s="158"/>
      <c r="P11" s="158"/>
      <c r="Q11" s="157"/>
      <c r="R11" s="156"/>
      <c r="S11" s="156"/>
      <c r="T11" s="156"/>
      <c r="U11" s="156"/>
    </row>
    <row r="12" spans="1:21" ht="48.75" customHeight="1" x14ac:dyDescent="0.2">
      <c r="B12" s="633" t="s">
        <v>621</v>
      </c>
      <c r="C12" s="634"/>
      <c r="D12" s="635"/>
      <c r="E12" s="159"/>
      <c r="F12" s="160"/>
      <c r="G12" s="161"/>
      <c r="H12" s="636"/>
      <c r="I12" s="636"/>
      <c r="J12" s="636"/>
      <c r="K12" s="153"/>
      <c r="L12" s="156"/>
      <c r="M12" s="162"/>
      <c r="N12" s="162"/>
      <c r="O12" s="162"/>
      <c r="P12" s="162"/>
      <c r="Q12" s="156"/>
      <c r="R12" s="156"/>
      <c r="S12" s="156"/>
      <c r="T12" s="156"/>
      <c r="U12" s="156"/>
    </row>
    <row r="13" spans="1:21" ht="42.75" customHeight="1" x14ac:dyDescent="0.2">
      <c r="F13" s="151"/>
      <c r="G13" s="151"/>
      <c r="H13" s="151"/>
      <c r="I13" s="151"/>
      <c r="K13" s="153"/>
      <c r="L13" s="637" t="s">
        <v>622</v>
      </c>
      <c r="M13" s="637"/>
      <c r="N13" s="637"/>
      <c r="O13" s="637"/>
      <c r="P13" s="637"/>
      <c r="Q13" s="638" t="s">
        <v>623</v>
      </c>
      <c r="R13" s="638"/>
      <c r="S13" s="638"/>
      <c r="T13" s="638"/>
      <c r="U13" s="638"/>
    </row>
    <row r="14" spans="1:21" ht="66" customHeight="1" thickBot="1" x14ac:dyDescent="0.25">
      <c r="B14" s="163" t="s">
        <v>624</v>
      </c>
      <c r="C14" s="163" t="s">
        <v>625</v>
      </c>
      <c r="D14" s="163" t="s">
        <v>626</v>
      </c>
      <c r="E14" s="163" t="s">
        <v>627</v>
      </c>
      <c r="F14" s="639" t="s">
        <v>946</v>
      </c>
      <c r="G14" s="640"/>
      <c r="H14" s="639" t="s">
        <v>8</v>
      </c>
      <c r="I14" s="640"/>
      <c r="J14" s="164" t="s">
        <v>628</v>
      </c>
      <c r="K14" s="163" t="s">
        <v>629</v>
      </c>
      <c r="L14" s="165">
        <v>2019</v>
      </c>
      <c r="M14" s="163">
        <v>2020</v>
      </c>
      <c r="N14" s="163">
        <v>2021</v>
      </c>
      <c r="O14" s="164">
        <v>2022</v>
      </c>
      <c r="P14" s="163" t="s">
        <v>630</v>
      </c>
      <c r="Q14" s="166">
        <v>2019</v>
      </c>
      <c r="R14" s="167">
        <v>2020</v>
      </c>
      <c r="S14" s="167">
        <v>2021</v>
      </c>
      <c r="T14" s="168">
        <v>2022</v>
      </c>
      <c r="U14" s="167" t="s">
        <v>631</v>
      </c>
    </row>
    <row r="15" spans="1:21" ht="89.25" customHeight="1" x14ac:dyDescent="0.2">
      <c r="B15" s="570" t="s">
        <v>632</v>
      </c>
      <c r="C15" s="623">
        <v>1</v>
      </c>
      <c r="D15" s="625" t="s">
        <v>440</v>
      </c>
      <c r="E15" s="627" t="s">
        <v>853</v>
      </c>
      <c r="F15" s="629" t="s">
        <v>633</v>
      </c>
      <c r="G15" s="631" t="s">
        <v>634</v>
      </c>
      <c r="H15" s="169">
        <v>1</v>
      </c>
      <c r="I15" s="170" t="s">
        <v>635</v>
      </c>
      <c r="J15" s="171" t="s">
        <v>636</v>
      </c>
      <c r="K15" s="172">
        <v>0</v>
      </c>
      <c r="L15" s="173">
        <v>0.25</v>
      </c>
      <c r="M15" s="173">
        <v>0.5</v>
      </c>
      <c r="N15" s="173">
        <v>0.75</v>
      </c>
      <c r="O15" s="173">
        <v>1</v>
      </c>
      <c r="P15" s="173">
        <v>1</v>
      </c>
      <c r="Q15" s="613">
        <v>8530.9125390129411</v>
      </c>
      <c r="R15" s="613">
        <v>8786.8399151833291</v>
      </c>
      <c r="S15" s="613">
        <v>9050.4451126388303</v>
      </c>
      <c r="T15" s="613">
        <v>9321.9584660179935</v>
      </c>
      <c r="U15" s="615">
        <f>SUM(Q15:T16)</f>
        <v>35690.15603285309</v>
      </c>
    </row>
    <row r="16" spans="1:21" ht="107.25" customHeight="1" thickBot="1" x14ac:dyDescent="0.25">
      <c r="B16" s="572"/>
      <c r="C16" s="624"/>
      <c r="D16" s="626"/>
      <c r="E16" s="628"/>
      <c r="F16" s="630"/>
      <c r="G16" s="632"/>
      <c r="H16" s="174">
        <v>2</v>
      </c>
      <c r="I16" s="175" t="s">
        <v>637</v>
      </c>
      <c r="J16" s="176" t="s">
        <v>144</v>
      </c>
      <c r="K16" s="177">
        <v>0</v>
      </c>
      <c r="L16" s="178">
        <v>0.25</v>
      </c>
      <c r="M16" s="178">
        <v>0.5</v>
      </c>
      <c r="N16" s="178">
        <v>0.75</v>
      </c>
      <c r="O16" s="178">
        <v>1</v>
      </c>
      <c r="P16" s="178">
        <v>1</v>
      </c>
      <c r="Q16" s="614"/>
      <c r="R16" s="614"/>
      <c r="S16" s="614"/>
      <c r="T16" s="614"/>
      <c r="U16" s="616"/>
    </row>
    <row r="17" spans="2:21" s="182" customFormat="1" ht="45" customHeight="1" x14ac:dyDescent="0.2">
      <c r="B17" s="617" t="s">
        <v>632</v>
      </c>
      <c r="C17" s="573">
        <v>2</v>
      </c>
      <c r="D17" s="619" t="s">
        <v>854</v>
      </c>
      <c r="E17" s="621" t="s">
        <v>855</v>
      </c>
      <c r="F17" s="609" t="s">
        <v>638</v>
      </c>
      <c r="G17" s="607" t="s">
        <v>639</v>
      </c>
      <c r="H17" s="609">
        <v>1</v>
      </c>
      <c r="I17" s="179" t="s">
        <v>640</v>
      </c>
      <c r="J17" s="179" t="s">
        <v>641</v>
      </c>
      <c r="K17" s="180">
        <f>4491+8336+6032</f>
        <v>18859</v>
      </c>
      <c r="L17" s="181">
        <v>0.2</v>
      </c>
      <c r="M17" s="181">
        <v>0.5</v>
      </c>
      <c r="N17" s="181">
        <v>0.7</v>
      </c>
      <c r="O17" s="181">
        <v>1</v>
      </c>
      <c r="P17" s="181">
        <v>1</v>
      </c>
      <c r="Q17" s="611">
        <v>5662.0958203290193</v>
      </c>
      <c r="R17" s="611">
        <v>5831.9586949388904</v>
      </c>
      <c r="S17" s="611">
        <v>6006.9174557870574</v>
      </c>
      <c r="T17" s="611">
        <v>6187.1249794606683</v>
      </c>
      <c r="U17" s="591">
        <f>SUM(Q17:T22)</f>
        <v>23688.096950515639</v>
      </c>
    </row>
    <row r="18" spans="2:21" s="182" customFormat="1" ht="43.5" customHeight="1" x14ac:dyDescent="0.2">
      <c r="B18" s="618"/>
      <c r="C18" s="574"/>
      <c r="D18" s="620"/>
      <c r="E18" s="622"/>
      <c r="F18" s="610"/>
      <c r="G18" s="608"/>
      <c r="H18" s="610"/>
      <c r="I18" s="179" t="s">
        <v>642</v>
      </c>
      <c r="J18" s="183" t="s">
        <v>192</v>
      </c>
      <c r="K18" s="184">
        <v>2</v>
      </c>
      <c r="L18" s="184">
        <v>2</v>
      </c>
      <c r="M18" s="184">
        <v>3</v>
      </c>
      <c r="N18" s="184">
        <v>3</v>
      </c>
      <c r="O18" s="184">
        <v>3</v>
      </c>
      <c r="P18" s="184">
        <v>3</v>
      </c>
      <c r="Q18" s="612"/>
      <c r="R18" s="612"/>
      <c r="S18" s="612"/>
      <c r="T18" s="612"/>
      <c r="U18" s="592"/>
    </row>
    <row r="19" spans="2:21" s="182" customFormat="1" ht="58.5" customHeight="1" x14ac:dyDescent="0.2">
      <c r="B19" s="593" t="s">
        <v>643</v>
      </c>
      <c r="C19" s="574"/>
      <c r="D19" s="620"/>
      <c r="E19" s="622"/>
      <c r="F19" s="610"/>
      <c r="G19" s="595" t="s">
        <v>644</v>
      </c>
      <c r="H19" s="185">
        <v>2</v>
      </c>
      <c r="I19" s="186" t="s">
        <v>645</v>
      </c>
      <c r="J19" s="183" t="s">
        <v>194</v>
      </c>
      <c r="K19" s="187">
        <v>0</v>
      </c>
      <c r="L19" s="188">
        <v>0.25</v>
      </c>
      <c r="M19" s="188">
        <v>0.5</v>
      </c>
      <c r="N19" s="188">
        <v>1</v>
      </c>
      <c r="O19" s="188"/>
      <c r="P19" s="188">
        <v>1</v>
      </c>
      <c r="Q19" s="612"/>
      <c r="R19" s="612"/>
      <c r="S19" s="612"/>
      <c r="T19" s="612"/>
      <c r="U19" s="592"/>
    </row>
    <row r="20" spans="2:21" s="182" customFormat="1" ht="69.75" customHeight="1" x14ac:dyDescent="0.2">
      <c r="B20" s="593"/>
      <c r="C20" s="574"/>
      <c r="D20" s="620"/>
      <c r="E20" s="622"/>
      <c r="F20" s="610"/>
      <c r="G20" s="596"/>
      <c r="H20" s="185">
        <v>3</v>
      </c>
      <c r="I20" s="186" t="s">
        <v>195</v>
      </c>
      <c r="J20" s="183" t="s">
        <v>196</v>
      </c>
      <c r="K20" s="187">
        <v>0</v>
      </c>
      <c r="L20" s="189">
        <v>0.25</v>
      </c>
      <c r="M20" s="188">
        <v>1</v>
      </c>
      <c r="N20" s="188"/>
      <c r="O20" s="188"/>
      <c r="P20" s="188">
        <v>1</v>
      </c>
      <c r="Q20" s="612"/>
      <c r="R20" s="612"/>
      <c r="S20" s="612"/>
      <c r="T20" s="612"/>
      <c r="U20" s="592"/>
    </row>
    <row r="21" spans="2:21" s="182" customFormat="1" ht="49.5" customHeight="1" x14ac:dyDescent="0.2">
      <c r="B21" s="593"/>
      <c r="C21" s="574"/>
      <c r="D21" s="620"/>
      <c r="E21" s="622"/>
      <c r="F21" s="610"/>
      <c r="G21" s="596"/>
      <c r="H21" s="185">
        <v>4</v>
      </c>
      <c r="I21" s="186" t="s">
        <v>646</v>
      </c>
      <c r="J21" s="183" t="s">
        <v>647</v>
      </c>
      <c r="K21" s="187">
        <v>0</v>
      </c>
      <c r="L21" s="188">
        <v>0.5</v>
      </c>
      <c r="M21" s="188">
        <v>1</v>
      </c>
      <c r="N21" s="188"/>
      <c r="O21" s="188"/>
      <c r="P21" s="188">
        <v>1</v>
      </c>
      <c r="Q21" s="612"/>
      <c r="R21" s="612"/>
      <c r="S21" s="612"/>
      <c r="T21" s="612"/>
      <c r="U21" s="592"/>
    </row>
    <row r="22" spans="2:21" s="182" customFormat="1" ht="75.75" thickBot="1" x14ac:dyDescent="0.25">
      <c r="B22" s="594"/>
      <c r="C22" s="574"/>
      <c r="D22" s="620"/>
      <c r="E22" s="622"/>
      <c r="F22" s="610"/>
      <c r="G22" s="596"/>
      <c r="H22" s="185">
        <v>5</v>
      </c>
      <c r="I22" s="186" t="s">
        <v>648</v>
      </c>
      <c r="J22" s="183" t="s">
        <v>597</v>
      </c>
      <c r="K22" s="187">
        <v>0</v>
      </c>
      <c r="L22" s="188"/>
      <c r="M22" s="188">
        <v>0.5</v>
      </c>
      <c r="N22" s="188"/>
      <c r="O22" s="188">
        <v>1</v>
      </c>
      <c r="P22" s="188">
        <v>1</v>
      </c>
      <c r="Q22" s="612"/>
      <c r="R22" s="612"/>
      <c r="S22" s="612"/>
      <c r="T22" s="612"/>
      <c r="U22" s="592"/>
    </row>
    <row r="23" spans="2:21" ht="60" customHeight="1" x14ac:dyDescent="0.2">
      <c r="B23" s="570" t="s">
        <v>643</v>
      </c>
      <c r="C23" s="573">
        <v>3</v>
      </c>
      <c r="D23" s="598" t="s">
        <v>224</v>
      </c>
      <c r="E23" s="601" t="s">
        <v>856</v>
      </c>
      <c r="F23" s="604" t="s">
        <v>649</v>
      </c>
      <c r="G23" s="605" t="s">
        <v>650</v>
      </c>
      <c r="H23" s="190">
        <v>1</v>
      </c>
      <c r="I23" s="191" t="s">
        <v>147</v>
      </c>
      <c r="J23" s="192" t="s">
        <v>651</v>
      </c>
      <c r="K23" s="193">
        <v>0</v>
      </c>
      <c r="L23" s="194">
        <v>0.22220000000000001</v>
      </c>
      <c r="M23" s="194">
        <v>0.55000000000000004</v>
      </c>
      <c r="N23" s="194">
        <v>0.77</v>
      </c>
      <c r="O23" s="194">
        <v>1</v>
      </c>
      <c r="P23" s="195">
        <v>1</v>
      </c>
      <c r="Q23" s="584">
        <v>11048.893033881701</v>
      </c>
      <c r="R23" s="584">
        <v>14004.40982489815</v>
      </c>
      <c r="S23" s="584">
        <v>11834.542119645095</v>
      </c>
      <c r="T23" s="584">
        <v>11674.57838323445</v>
      </c>
      <c r="U23" s="584">
        <v>3865</v>
      </c>
    </row>
    <row r="24" spans="2:21" ht="61.5" customHeight="1" x14ac:dyDescent="0.2">
      <c r="B24" s="571"/>
      <c r="C24" s="574"/>
      <c r="D24" s="599"/>
      <c r="E24" s="602"/>
      <c r="F24" s="587"/>
      <c r="G24" s="606"/>
      <c r="H24" s="196">
        <v>2</v>
      </c>
      <c r="I24" s="197" t="s">
        <v>652</v>
      </c>
      <c r="J24" s="198" t="s">
        <v>653</v>
      </c>
      <c r="K24" s="199">
        <v>0.1</v>
      </c>
      <c r="L24" s="200">
        <v>0.33329999999999999</v>
      </c>
      <c r="M24" s="200">
        <v>0.66</v>
      </c>
      <c r="N24" s="200">
        <v>1</v>
      </c>
      <c r="O24" s="200"/>
      <c r="P24" s="200">
        <v>1</v>
      </c>
      <c r="Q24" s="585"/>
      <c r="R24" s="585"/>
      <c r="S24" s="585"/>
      <c r="T24" s="585"/>
      <c r="U24" s="585"/>
    </row>
    <row r="25" spans="2:21" ht="45" x14ac:dyDescent="0.2">
      <c r="B25" s="571"/>
      <c r="C25" s="574"/>
      <c r="D25" s="599"/>
      <c r="E25" s="602"/>
      <c r="F25" s="587"/>
      <c r="G25" s="606"/>
      <c r="H25" s="196">
        <v>3</v>
      </c>
      <c r="I25" s="201" t="s">
        <v>618</v>
      </c>
      <c r="J25" s="201" t="s">
        <v>154</v>
      </c>
      <c r="K25" s="202">
        <v>0</v>
      </c>
      <c r="L25" s="203">
        <v>3</v>
      </c>
      <c r="M25" s="203">
        <v>6</v>
      </c>
      <c r="N25" s="203">
        <v>9</v>
      </c>
      <c r="O25" s="203">
        <v>11</v>
      </c>
      <c r="P25" s="204">
        <v>11</v>
      </c>
      <c r="Q25" s="585"/>
      <c r="R25" s="585"/>
      <c r="S25" s="585"/>
      <c r="T25" s="585"/>
      <c r="U25" s="585"/>
    </row>
    <row r="26" spans="2:21" ht="58.5" customHeight="1" x14ac:dyDescent="0.2">
      <c r="B26" s="571"/>
      <c r="C26" s="574"/>
      <c r="D26" s="599"/>
      <c r="E26" s="602"/>
      <c r="F26" s="587"/>
      <c r="G26" s="606"/>
      <c r="H26" s="196">
        <v>4</v>
      </c>
      <c r="I26" s="201" t="s">
        <v>654</v>
      </c>
      <c r="J26" s="198" t="s">
        <v>655</v>
      </c>
      <c r="K26" s="205">
        <v>1.7999999999999999E-2</v>
      </c>
      <c r="L26" s="205">
        <v>0.26500000000000001</v>
      </c>
      <c r="M26" s="206">
        <v>0.503</v>
      </c>
      <c r="N26" s="206">
        <v>0.748</v>
      </c>
      <c r="O26" s="206">
        <v>1</v>
      </c>
      <c r="P26" s="206">
        <v>1</v>
      </c>
      <c r="Q26" s="585"/>
      <c r="R26" s="585"/>
      <c r="S26" s="585"/>
      <c r="T26" s="585"/>
      <c r="U26" s="585"/>
    </row>
    <row r="27" spans="2:21" ht="60" customHeight="1" x14ac:dyDescent="0.2">
      <c r="B27" s="571" t="s">
        <v>656</v>
      </c>
      <c r="C27" s="574"/>
      <c r="D27" s="599"/>
      <c r="E27" s="602"/>
      <c r="F27" s="587" t="s">
        <v>657</v>
      </c>
      <c r="G27" s="589" t="s">
        <v>658</v>
      </c>
      <c r="H27" s="196">
        <v>1</v>
      </c>
      <c r="I27" s="201" t="s">
        <v>659</v>
      </c>
      <c r="J27" s="207" t="s">
        <v>158</v>
      </c>
      <c r="K27" s="199">
        <v>0</v>
      </c>
      <c r="L27" s="200">
        <v>0.13</v>
      </c>
      <c r="M27" s="200">
        <v>0.42</v>
      </c>
      <c r="N27" s="200">
        <v>0.71</v>
      </c>
      <c r="O27" s="200">
        <v>1</v>
      </c>
      <c r="P27" s="200">
        <v>1</v>
      </c>
      <c r="Q27" s="585"/>
      <c r="R27" s="585"/>
      <c r="S27" s="585"/>
      <c r="T27" s="585"/>
      <c r="U27" s="585"/>
    </row>
    <row r="28" spans="2:21" ht="60" customHeight="1" x14ac:dyDescent="0.2">
      <c r="B28" s="571"/>
      <c r="C28" s="574"/>
      <c r="D28" s="599"/>
      <c r="E28" s="602"/>
      <c r="F28" s="587"/>
      <c r="G28" s="589"/>
      <c r="H28" s="196">
        <v>2</v>
      </c>
      <c r="I28" s="201" t="s">
        <v>660</v>
      </c>
      <c r="J28" s="207" t="s">
        <v>161</v>
      </c>
      <c r="K28" s="204">
        <v>0</v>
      </c>
      <c r="L28" s="204">
        <v>0</v>
      </c>
      <c r="M28" s="204">
        <v>2</v>
      </c>
      <c r="N28" s="204">
        <v>3</v>
      </c>
      <c r="O28" s="204">
        <v>5</v>
      </c>
      <c r="P28" s="204">
        <v>5</v>
      </c>
      <c r="Q28" s="585"/>
      <c r="R28" s="585"/>
      <c r="S28" s="585"/>
      <c r="T28" s="585"/>
      <c r="U28" s="585"/>
    </row>
    <row r="29" spans="2:21" ht="58.5" customHeight="1" x14ac:dyDescent="0.2">
      <c r="B29" s="571"/>
      <c r="C29" s="574"/>
      <c r="D29" s="599"/>
      <c r="E29" s="602"/>
      <c r="F29" s="587"/>
      <c r="G29" s="589"/>
      <c r="H29" s="196">
        <v>3</v>
      </c>
      <c r="I29" s="201" t="s">
        <v>162</v>
      </c>
      <c r="J29" s="207" t="s">
        <v>163</v>
      </c>
      <c r="K29" s="199">
        <v>0</v>
      </c>
      <c r="L29" s="200">
        <v>0.1</v>
      </c>
      <c r="M29" s="200">
        <v>0.4</v>
      </c>
      <c r="N29" s="200">
        <v>0.7</v>
      </c>
      <c r="O29" s="200">
        <v>1</v>
      </c>
      <c r="P29" s="200">
        <v>1</v>
      </c>
      <c r="Q29" s="585"/>
      <c r="R29" s="585"/>
      <c r="S29" s="585"/>
      <c r="T29" s="585"/>
      <c r="U29" s="585"/>
    </row>
    <row r="30" spans="2:21" ht="73.5" customHeight="1" thickBot="1" x14ac:dyDescent="0.25">
      <c r="B30" s="572"/>
      <c r="C30" s="597"/>
      <c r="D30" s="600"/>
      <c r="E30" s="603"/>
      <c r="F30" s="588"/>
      <c r="G30" s="590"/>
      <c r="H30" s="208">
        <v>4</v>
      </c>
      <c r="I30" s="209" t="s">
        <v>661</v>
      </c>
      <c r="J30" s="210" t="s">
        <v>164</v>
      </c>
      <c r="K30" s="211">
        <v>0</v>
      </c>
      <c r="L30" s="212">
        <v>0.5</v>
      </c>
      <c r="M30" s="212">
        <v>0.75</v>
      </c>
      <c r="N30" s="212">
        <v>1</v>
      </c>
      <c r="O30" s="212">
        <v>1</v>
      </c>
      <c r="P30" s="212">
        <v>1</v>
      </c>
      <c r="Q30" s="586"/>
      <c r="R30" s="586"/>
      <c r="S30" s="586"/>
      <c r="T30" s="586"/>
      <c r="U30" s="586"/>
    </row>
    <row r="31" spans="2:21" ht="60.75" customHeight="1" x14ac:dyDescent="0.2">
      <c r="B31" s="570" t="s">
        <v>643</v>
      </c>
      <c r="C31" s="573">
        <v>4</v>
      </c>
      <c r="D31" s="576" t="s">
        <v>225</v>
      </c>
      <c r="E31" s="579" t="s">
        <v>857</v>
      </c>
      <c r="F31" s="582" t="s">
        <v>662</v>
      </c>
      <c r="G31" s="583" t="s">
        <v>663</v>
      </c>
      <c r="H31" s="213">
        <v>1</v>
      </c>
      <c r="I31" s="214" t="s">
        <v>664</v>
      </c>
      <c r="J31" s="215" t="s">
        <v>665</v>
      </c>
      <c r="K31" s="216">
        <v>0</v>
      </c>
      <c r="L31" s="217">
        <v>0.25</v>
      </c>
      <c r="M31" s="217">
        <v>0.5</v>
      </c>
      <c r="N31" s="217">
        <v>0.75</v>
      </c>
      <c r="O31" s="217">
        <v>1</v>
      </c>
      <c r="P31" s="217">
        <v>1</v>
      </c>
      <c r="Q31" s="560">
        <v>5760.8986067763399</v>
      </c>
      <c r="R31" s="560">
        <v>16417.32556497963</v>
      </c>
      <c r="S31" s="560">
        <v>23472.895331929019</v>
      </c>
      <c r="T31" s="560">
        <v>30531.67219188689</v>
      </c>
      <c r="U31" s="563">
        <f>SUM(Q31:T36)</f>
        <v>76182.791695571883</v>
      </c>
    </row>
    <row r="32" spans="2:21" ht="60.75" customHeight="1" x14ac:dyDescent="0.2">
      <c r="B32" s="571"/>
      <c r="C32" s="574"/>
      <c r="D32" s="577"/>
      <c r="E32" s="580"/>
      <c r="F32" s="566"/>
      <c r="G32" s="568"/>
      <c r="H32" s="218">
        <v>2</v>
      </c>
      <c r="I32" s="219" t="s">
        <v>666</v>
      </c>
      <c r="J32" s="220" t="s">
        <v>667</v>
      </c>
      <c r="K32" s="221">
        <v>0</v>
      </c>
      <c r="L32" s="222">
        <v>0.2</v>
      </c>
      <c r="M32" s="222">
        <v>0.4</v>
      </c>
      <c r="N32" s="222">
        <v>0.6</v>
      </c>
      <c r="O32" s="223">
        <v>1</v>
      </c>
      <c r="P32" s="223">
        <v>1</v>
      </c>
      <c r="Q32" s="561"/>
      <c r="R32" s="561"/>
      <c r="S32" s="561"/>
      <c r="T32" s="561"/>
      <c r="U32" s="564"/>
    </row>
    <row r="33" spans="2:21" ht="45" x14ac:dyDescent="0.2">
      <c r="B33" s="571"/>
      <c r="C33" s="574"/>
      <c r="D33" s="577"/>
      <c r="E33" s="580"/>
      <c r="F33" s="566"/>
      <c r="G33" s="568"/>
      <c r="H33" s="218">
        <v>3</v>
      </c>
      <c r="I33" s="219" t="s">
        <v>668</v>
      </c>
      <c r="J33" s="220" t="s">
        <v>665</v>
      </c>
      <c r="K33" s="224">
        <v>0</v>
      </c>
      <c r="L33" s="223">
        <v>0.2</v>
      </c>
      <c r="M33" s="223">
        <v>0.6</v>
      </c>
      <c r="N33" s="223">
        <v>0.8</v>
      </c>
      <c r="O33" s="223">
        <v>1</v>
      </c>
      <c r="P33" s="223">
        <v>1</v>
      </c>
      <c r="Q33" s="561"/>
      <c r="R33" s="561"/>
      <c r="S33" s="561"/>
      <c r="T33" s="561"/>
      <c r="U33" s="564"/>
    </row>
    <row r="34" spans="2:21" ht="52.5" customHeight="1" x14ac:dyDescent="0.2">
      <c r="B34" s="571"/>
      <c r="C34" s="574"/>
      <c r="D34" s="577"/>
      <c r="E34" s="580"/>
      <c r="F34" s="566"/>
      <c r="G34" s="568"/>
      <c r="H34" s="218">
        <v>4</v>
      </c>
      <c r="I34" s="219" t="s">
        <v>229</v>
      </c>
      <c r="J34" s="220" t="s">
        <v>669</v>
      </c>
      <c r="K34" s="224">
        <v>0</v>
      </c>
      <c r="L34" s="223"/>
      <c r="M34" s="223">
        <v>0.5</v>
      </c>
      <c r="N34" s="223"/>
      <c r="O34" s="223">
        <v>1</v>
      </c>
      <c r="P34" s="223">
        <v>1</v>
      </c>
      <c r="Q34" s="561"/>
      <c r="R34" s="561"/>
      <c r="S34" s="561"/>
      <c r="T34" s="561"/>
      <c r="U34" s="564"/>
    </row>
    <row r="35" spans="2:21" ht="54" customHeight="1" x14ac:dyDescent="0.2">
      <c r="B35" s="571"/>
      <c r="C35" s="574"/>
      <c r="D35" s="577"/>
      <c r="E35" s="580"/>
      <c r="F35" s="566" t="s">
        <v>670</v>
      </c>
      <c r="G35" s="568" t="s">
        <v>671</v>
      </c>
      <c r="H35" s="218">
        <v>5</v>
      </c>
      <c r="I35" s="219" t="s">
        <v>226</v>
      </c>
      <c r="J35" s="220" t="s">
        <v>672</v>
      </c>
      <c r="K35" s="225">
        <v>0</v>
      </c>
      <c r="L35" s="226">
        <v>1</v>
      </c>
      <c r="M35" s="226">
        <v>2</v>
      </c>
      <c r="N35" s="226">
        <v>3</v>
      </c>
      <c r="O35" s="226">
        <v>4</v>
      </c>
      <c r="P35" s="226">
        <v>4</v>
      </c>
      <c r="Q35" s="561"/>
      <c r="R35" s="561"/>
      <c r="S35" s="561"/>
      <c r="T35" s="561"/>
      <c r="U35" s="564"/>
    </row>
    <row r="36" spans="2:21" ht="56.25" customHeight="1" thickBot="1" x14ac:dyDescent="0.25">
      <c r="B36" s="572"/>
      <c r="C36" s="575"/>
      <c r="D36" s="578"/>
      <c r="E36" s="581"/>
      <c r="F36" s="567"/>
      <c r="G36" s="569"/>
      <c r="H36" s="227">
        <v>6</v>
      </c>
      <c r="I36" s="228" t="s">
        <v>227</v>
      </c>
      <c r="J36" s="229" t="s">
        <v>673</v>
      </c>
      <c r="K36" s="230">
        <v>0</v>
      </c>
      <c r="L36" s="230">
        <v>0.25</v>
      </c>
      <c r="M36" s="230">
        <v>0.5</v>
      </c>
      <c r="N36" s="230">
        <v>0.75</v>
      </c>
      <c r="O36" s="230">
        <v>1</v>
      </c>
      <c r="P36" s="230">
        <v>1</v>
      </c>
      <c r="Q36" s="562"/>
      <c r="R36" s="562"/>
      <c r="S36" s="562"/>
      <c r="T36" s="562"/>
      <c r="U36" s="565"/>
    </row>
    <row r="37" spans="2:21" ht="48" customHeight="1" x14ac:dyDescent="0.2">
      <c r="B37" s="536" t="s">
        <v>643</v>
      </c>
      <c r="C37" s="539">
        <v>5</v>
      </c>
      <c r="D37" s="543" t="s">
        <v>201</v>
      </c>
      <c r="E37" s="547" t="s">
        <v>858</v>
      </c>
      <c r="F37" s="551" t="s">
        <v>674</v>
      </c>
      <c r="G37" s="554" t="s">
        <v>675</v>
      </c>
      <c r="H37" s="231">
        <v>1</v>
      </c>
      <c r="I37" s="232" t="s">
        <v>578</v>
      </c>
      <c r="J37" s="233" t="s">
        <v>676</v>
      </c>
      <c r="K37" s="234">
        <v>0</v>
      </c>
      <c r="L37" s="234">
        <v>0.1</v>
      </c>
      <c r="M37" s="234">
        <v>0.4</v>
      </c>
      <c r="N37" s="234">
        <v>0.5</v>
      </c>
      <c r="O37" s="234">
        <v>1</v>
      </c>
      <c r="P37" s="235">
        <v>1</v>
      </c>
      <c r="Q37" s="525">
        <v>2701.2000000000003</v>
      </c>
      <c r="R37" s="525">
        <v>4232.2360000000008</v>
      </c>
      <c r="S37" s="525">
        <v>5567.7030800000002</v>
      </c>
      <c r="T37" s="525">
        <v>3651.6741724000003</v>
      </c>
      <c r="U37" s="528">
        <f>SUM(Q37:T53)</f>
        <v>16152.813252400001</v>
      </c>
    </row>
    <row r="38" spans="2:21" ht="48" customHeight="1" x14ac:dyDescent="0.2">
      <c r="B38" s="537"/>
      <c r="C38" s="540"/>
      <c r="D38" s="544"/>
      <c r="E38" s="548"/>
      <c r="F38" s="552"/>
      <c r="G38" s="534"/>
      <c r="H38" s="236"/>
      <c r="I38" s="237" t="s">
        <v>677</v>
      </c>
      <c r="J38" s="238" t="s">
        <v>678</v>
      </c>
      <c r="K38" s="239">
        <v>0</v>
      </c>
      <c r="L38" s="239">
        <v>0.1</v>
      </c>
      <c r="M38" s="239">
        <v>0.4</v>
      </c>
      <c r="N38" s="239">
        <v>0.5</v>
      </c>
      <c r="O38" s="239">
        <v>1</v>
      </c>
      <c r="P38" s="240">
        <v>1</v>
      </c>
      <c r="Q38" s="526"/>
      <c r="R38" s="526"/>
      <c r="S38" s="526"/>
      <c r="T38" s="526"/>
      <c r="U38" s="529"/>
    </row>
    <row r="39" spans="2:21" ht="55.5" customHeight="1" x14ac:dyDescent="0.2">
      <c r="B39" s="538"/>
      <c r="C39" s="541"/>
      <c r="D39" s="545"/>
      <c r="E39" s="549"/>
      <c r="F39" s="553"/>
      <c r="G39" s="531" t="s">
        <v>679</v>
      </c>
      <c r="H39" s="241">
        <v>2</v>
      </c>
      <c r="I39" s="237" t="s">
        <v>579</v>
      </c>
      <c r="J39" s="238" t="s">
        <v>676</v>
      </c>
      <c r="K39" s="239">
        <v>0</v>
      </c>
      <c r="L39" s="239">
        <v>0.25</v>
      </c>
      <c r="M39" s="239">
        <v>0.25</v>
      </c>
      <c r="N39" s="239">
        <v>0.5</v>
      </c>
      <c r="O39" s="239">
        <v>1</v>
      </c>
      <c r="P39" s="240">
        <v>1</v>
      </c>
      <c r="Q39" s="526"/>
      <c r="R39" s="526"/>
      <c r="S39" s="526"/>
      <c r="T39" s="526"/>
      <c r="U39" s="529"/>
    </row>
    <row r="40" spans="2:21" ht="55.5" customHeight="1" x14ac:dyDescent="0.2">
      <c r="B40" s="538"/>
      <c r="C40" s="541"/>
      <c r="D40" s="545"/>
      <c r="E40" s="549"/>
      <c r="F40" s="553"/>
      <c r="G40" s="532"/>
      <c r="H40" s="242">
        <v>4</v>
      </c>
      <c r="I40" s="243" t="s">
        <v>580</v>
      </c>
      <c r="J40" s="238" t="s">
        <v>680</v>
      </c>
      <c r="K40" s="239">
        <v>0</v>
      </c>
      <c r="L40" s="239">
        <v>0.1</v>
      </c>
      <c r="M40" s="239">
        <v>0.4</v>
      </c>
      <c r="N40" s="239">
        <v>0.5</v>
      </c>
      <c r="O40" s="239">
        <v>1</v>
      </c>
      <c r="P40" s="240">
        <v>1</v>
      </c>
      <c r="Q40" s="526"/>
      <c r="R40" s="526"/>
      <c r="S40" s="526"/>
      <c r="T40" s="526"/>
      <c r="U40" s="529"/>
    </row>
    <row r="41" spans="2:21" ht="30" x14ac:dyDescent="0.2">
      <c r="B41" s="538"/>
      <c r="C41" s="541"/>
      <c r="D41" s="545"/>
      <c r="E41" s="549"/>
      <c r="F41" s="555"/>
      <c r="G41" s="533" t="s">
        <v>681</v>
      </c>
      <c r="H41" s="244">
        <v>1</v>
      </c>
      <c r="I41" s="245" t="s">
        <v>682</v>
      </c>
      <c r="J41" s="246" t="s">
        <v>203</v>
      </c>
      <c r="K41" s="247">
        <v>0.77929999999999999</v>
      </c>
      <c r="L41" s="248">
        <f>+K41+2%</f>
        <v>0.79930000000000001</v>
      </c>
      <c r="M41" s="248">
        <f>+L41+2%</f>
        <v>0.81930000000000003</v>
      </c>
      <c r="N41" s="248">
        <f>+M41+2%</f>
        <v>0.83930000000000005</v>
      </c>
      <c r="O41" s="248">
        <v>0.85</v>
      </c>
      <c r="P41" s="248">
        <f t="shared" ref="P41:P47" si="0">+O41</f>
        <v>0.85</v>
      </c>
      <c r="Q41" s="526"/>
      <c r="R41" s="526"/>
      <c r="S41" s="526"/>
      <c r="T41" s="526"/>
      <c r="U41" s="529"/>
    </row>
    <row r="42" spans="2:21" ht="30" x14ac:dyDescent="0.2">
      <c r="B42" s="538"/>
      <c r="C42" s="541"/>
      <c r="D42" s="545"/>
      <c r="E42" s="549"/>
      <c r="F42" s="556"/>
      <c r="G42" s="533"/>
      <c r="H42" s="244">
        <v>2</v>
      </c>
      <c r="I42" s="249" t="s">
        <v>683</v>
      </c>
      <c r="J42" s="250" t="s">
        <v>203</v>
      </c>
      <c r="K42" s="251">
        <v>0.7823</v>
      </c>
      <c r="L42" s="252">
        <f t="shared" ref="L42:O47" si="1">+K42+2%</f>
        <v>0.80230000000000001</v>
      </c>
      <c r="M42" s="252">
        <f t="shared" si="1"/>
        <v>0.82230000000000003</v>
      </c>
      <c r="N42" s="252">
        <f t="shared" si="1"/>
        <v>0.84230000000000005</v>
      </c>
      <c r="O42" s="252">
        <v>0.85</v>
      </c>
      <c r="P42" s="252">
        <f t="shared" si="0"/>
        <v>0.85</v>
      </c>
      <c r="Q42" s="526"/>
      <c r="R42" s="526"/>
      <c r="S42" s="526"/>
      <c r="T42" s="526"/>
      <c r="U42" s="529"/>
    </row>
    <row r="43" spans="2:21" ht="34.5" customHeight="1" x14ac:dyDescent="0.2">
      <c r="B43" s="538"/>
      <c r="C43" s="541"/>
      <c r="D43" s="545"/>
      <c r="E43" s="549"/>
      <c r="F43" s="556"/>
      <c r="G43" s="533"/>
      <c r="H43" s="244">
        <v>3</v>
      </c>
      <c r="I43" s="249" t="s">
        <v>684</v>
      </c>
      <c r="J43" s="250" t="s">
        <v>203</v>
      </c>
      <c r="K43" s="251">
        <v>0.77110000000000001</v>
      </c>
      <c r="L43" s="252">
        <f t="shared" si="1"/>
        <v>0.79110000000000003</v>
      </c>
      <c r="M43" s="252">
        <f t="shared" si="1"/>
        <v>0.81110000000000004</v>
      </c>
      <c r="N43" s="252">
        <f t="shared" si="1"/>
        <v>0.83110000000000006</v>
      </c>
      <c r="O43" s="252">
        <f t="shared" si="1"/>
        <v>0.85110000000000008</v>
      </c>
      <c r="P43" s="252">
        <f t="shared" si="0"/>
        <v>0.85110000000000008</v>
      </c>
      <c r="Q43" s="526"/>
      <c r="R43" s="526"/>
      <c r="S43" s="526"/>
      <c r="T43" s="526"/>
      <c r="U43" s="529"/>
    </row>
    <row r="44" spans="2:21" ht="30" x14ac:dyDescent="0.2">
      <c r="B44" s="538"/>
      <c r="C44" s="541"/>
      <c r="D44" s="545"/>
      <c r="E44" s="549"/>
      <c r="F44" s="556"/>
      <c r="G44" s="533"/>
      <c r="H44" s="244">
        <v>4</v>
      </c>
      <c r="I44" s="249" t="s">
        <v>685</v>
      </c>
      <c r="J44" s="250" t="s">
        <v>203</v>
      </c>
      <c r="K44" s="251">
        <v>0.78059999999999996</v>
      </c>
      <c r="L44" s="252">
        <f t="shared" si="1"/>
        <v>0.80059999999999998</v>
      </c>
      <c r="M44" s="252">
        <f t="shared" si="1"/>
        <v>0.8206</v>
      </c>
      <c r="N44" s="252">
        <f t="shared" si="1"/>
        <v>0.84060000000000001</v>
      </c>
      <c r="O44" s="252">
        <v>0.85</v>
      </c>
      <c r="P44" s="252">
        <f t="shared" si="0"/>
        <v>0.85</v>
      </c>
      <c r="Q44" s="526"/>
      <c r="R44" s="526"/>
      <c r="S44" s="526"/>
      <c r="T44" s="526"/>
      <c r="U44" s="529"/>
    </row>
    <row r="45" spans="2:21" ht="30" x14ac:dyDescent="0.2">
      <c r="B45" s="538"/>
      <c r="C45" s="541"/>
      <c r="D45" s="545"/>
      <c r="E45" s="549"/>
      <c r="F45" s="556"/>
      <c r="G45" s="533"/>
      <c r="H45" s="244">
        <v>5</v>
      </c>
      <c r="I45" s="249" t="s">
        <v>209</v>
      </c>
      <c r="J45" s="250" t="s">
        <v>203</v>
      </c>
      <c r="K45" s="251">
        <v>0.79769999999999996</v>
      </c>
      <c r="L45" s="252">
        <v>0.81</v>
      </c>
      <c r="M45" s="252">
        <v>0.82</v>
      </c>
      <c r="N45" s="252">
        <v>0.83</v>
      </c>
      <c r="O45" s="252">
        <f t="shared" si="1"/>
        <v>0.85</v>
      </c>
      <c r="P45" s="252">
        <f t="shared" si="0"/>
        <v>0.85</v>
      </c>
      <c r="Q45" s="526"/>
      <c r="R45" s="526"/>
      <c r="S45" s="526"/>
      <c r="T45" s="526"/>
      <c r="U45" s="529"/>
    </row>
    <row r="46" spans="2:21" ht="30" x14ac:dyDescent="0.2">
      <c r="B46" s="538"/>
      <c r="C46" s="541"/>
      <c r="D46" s="545"/>
      <c r="E46" s="549"/>
      <c r="F46" s="556"/>
      <c r="G46" s="533"/>
      <c r="H46" s="244">
        <v>6</v>
      </c>
      <c r="I46" s="249" t="s">
        <v>211</v>
      </c>
      <c r="J46" s="250" t="s">
        <v>203</v>
      </c>
      <c r="K46" s="251">
        <v>0.79720000000000002</v>
      </c>
      <c r="L46" s="252">
        <v>0.81</v>
      </c>
      <c r="M46" s="252">
        <v>0.82</v>
      </c>
      <c r="N46" s="252">
        <v>0.83</v>
      </c>
      <c r="O46" s="252">
        <f t="shared" si="1"/>
        <v>0.85</v>
      </c>
      <c r="P46" s="252">
        <f t="shared" si="0"/>
        <v>0.85</v>
      </c>
      <c r="Q46" s="526"/>
      <c r="R46" s="526"/>
      <c r="S46" s="526"/>
      <c r="T46" s="526"/>
      <c r="U46" s="529"/>
    </row>
    <row r="47" spans="2:21" ht="30" x14ac:dyDescent="0.2">
      <c r="B47" s="538"/>
      <c r="C47" s="541"/>
      <c r="D47" s="545"/>
      <c r="E47" s="549"/>
      <c r="F47" s="556"/>
      <c r="G47" s="533"/>
      <c r="H47" s="244">
        <v>7</v>
      </c>
      <c r="I47" s="249" t="s">
        <v>212</v>
      </c>
      <c r="J47" s="250" t="s">
        <v>203</v>
      </c>
      <c r="K47" s="251">
        <v>0.75880000000000003</v>
      </c>
      <c r="L47" s="252">
        <f t="shared" si="1"/>
        <v>0.77880000000000005</v>
      </c>
      <c r="M47" s="252">
        <f t="shared" si="1"/>
        <v>0.79880000000000007</v>
      </c>
      <c r="N47" s="252">
        <v>0.83</v>
      </c>
      <c r="O47" s="252">
        <f t="shared" si="1"/>
        <v>0.85</v>
      </c>
      <c r="P47" s="252">
        <f t="shared" si="0"/>
        <v>0.85</v>
      </c>
      <c r="Q47" s="526"/>
      <c r="R47" s="526"/>
      <c r="S47" s="526"/>
      <c r="T47" s="526"/>
      <c r="U47" s="529"/>
    </row>
    <row r="48" spans="2:21" ht="38.25" customHeight="1" x14ac:dyDescent="0.2">
      <c r="B48" s="538"/>
      <c r="C48" s="541"/>
      <c r="D48" s="545"/>
      <c r="E48" s="549"/>
      <c r="F48" s="552"/>
      <c r="G48" s="533"/>
      <c r="H48" s="244">
        <v>9</v>
      </c>
      <c r="I48" s="249" t="s">
        <v>686</v>
      </c>
      <c r="J48" s="253" t="s">
        <v>217</v>
      </c>
      <c r="K48" s="251">
        <v>0</v>
      </c>
      <c r="L48" s="252">
        <v>0.8</v>
      </c>
      <c r="M48" s="252">
        <v>0.85</v>
      </c>
      <c r="N48" s="252">
        <v>0.9</v>
      </c>
      <c r="O48" s="252">
        <v>1</v>
      </c>
      <c r="P48" s="252">
        <v>1</v>
      </c>
      <c r="Q48" s="526"/>
      <c r="R48" s="526"/>
      <c r="S48" s="526"/>
      <c r="T48" s="526"/>
      <c r="U48" s="529"/>
    </row>
    <row r="49" spans="2:21" ht="41.25" customHeight="1" x14ac:dyDescent="0.2">
      <c r="B49" s="557" t="s">
        <v>687</v>
      </c>
      <c r="C49" s="541"/>
      <c r="D49" s="545"/>
      <c r="E49" s="549"/>
      <c r="F49" s="553" t="s">
        <v>688</v>
      </c>
      <c r="G49" s="534" t="s">
        <v>689</v>
      </c>
      <c r="H49" s="254">
        <v>1</v>
      </c>
      <c r="I49" s="237" t="s">
        <v>690</v>
      </c>
      <c r="J49" s="253" t="s">
        <v>220</v>
      </c>
      <c r="K49" s="255">
        <v>0.98</v>
      </c>
      <c r="L49" s="255">
        <v>0.8</v>
      </c>
      <c r="M49" s="255">
        <v>0.8</v>
      </c>
      <c r="N49" s="255">
        <v>0.8</v>
      </c>
      <c r="O49" s="255">
        <v>0.8</v>
      </c>
      <c r="P49" s="255">
        <v>0.8</v>
      </c>
      <c r="Q49" s="526"/>
      <c r="R49" s="526"/>
      <c r="S49" s="526"/>
      <c r="T49" s="526"/>
      <c r="U49" s="529"/>
    </row>
    <row r="50" spans="2:21" ht="41.25" customHeight="1" x14ac:dyDescent="0.2">
      <c r="B50" s="557"/>
      <c r="C50" s="541"/>
      <c r="D50" s="545"/>
      <c r="E50" s="549"/>
      <c r="F50" s="553"/>
      <c r="G50" s="534"/>
      <c r="H50" s="254"/>
      <c r="I50" s="249" t="s">
        <v>214</v>
      </c>
      <c r="J50" s="253" t="s">
        <v>216</v>
      </c>
      <c r="K50" s="251">
        <v>0</v>
      </c>
      <c r="L50" s="252">
        <v>0.37</v>
      </c>
      <c r="M50" s="252">
        <v>0.37</v>
      </c>
      <c r="N50" s="252">
        <v>0.13</v>
      </c>
      <c r="O50" s="252">
        <v>0.13</v>
      </c>
      <c r="P50" s="252">
        <f>SUM(L50:O50)</f>
        <v>1</v>
      </c>
      <c r="Q50" s="526"/>
      <c r="R50" s="526"/>
      <c r="S50" s="526"/>
      <c r="T50" s="526"/>
      <c r="U50" s="529"/>
    </row>
    <row r="51" spans="2:21" ht="42" customHeight="1" x14ac:dyDescent="0.2">
      <c r="B51" s="557"/>
      <c r="C51" s="541"/>
      <c r="D51" s="545"/>
      <c r="E51" s="549"/>
      <c r="F51" s="553"/>
      <c r="G51" s="534"/>
      <c r="H51" s="254">
        <v>2</v>
      </c>
      <c r="I51" s="256" t="s">
        <v>691</v>
      </c>
      <c r="J51" s="253" t="s">
        <v>692</v>
      </c>
      <c r="K51" s="257">
        <v>1</v>
      </c>
      <c r="L51" s="257">
        <v>1</v>
      </c>
      <c r="M51" s="257">
        <v>2</v>
      </c>
      <c r="N51" s="257">
        <v>3</v>
      </c>
      <c r="O51" s="257">
        <v>3</v>
      </c>
      <c r="P51" s="257">
        <v>3</v>
      </c>
      <c r="Q51" s="526"/>
      <c r="R51" s="526"/>
      <c r="S51" s="526"/>
      <c r="T51" s="526"/>
      <c r="U51" s="529"/>
    </row>
    <row r="52" spans="2:21" ht="54.75" customHeight="1" x14ac:dyDescent="0.2">
      <c r="B52" s="557"/>
      <c r="C52" s="541"/>
      <c r="D52" s="545"/>
      <c r="E52" s="549"/>
      <c r="F52" s="553"/>
      <c r="G52" s="534" t="s">
        <v>693</v>
      </c>
      <c r="H52" s="254">
        <v>1</v>
      </c>
      <c r="I52" s="237" t="s">
        <v>694</v>
      </c>
      <c r="J52" s="253" t="s">
        <v>695</v>
      </c>
      <c r="K52" s="258">
        <v>0</v>
      </c>
      <c r="L52" s="259">
        <v>0.25</v>
      </c>
      <c r="M52" s="259">
        <v>0.5</v>
      </c>
      <c r="N52" s="259">
        <v>0.75</v>
      </c>
      <c r="O52" s="259">
        <v>1</v>
      </c>
      <c r="P52" s="259">
        <v>1</v>
      </c>
      <c r="Q52" s="526"/>
      <c r="R52" s="526"/>
      <c r="S52" s="526"/>
      <c r="T52" s="526"/>
      <c r="U52" s="529"/>
    </row>
    <row r="53" spans="2:21" ht="60" customHeight="1" thickBot="1" x14ac:dyDescent="0.25">
      <c r="B53" s="558"/>
      <c r="C53" s="542"/>
      <c r="D53" s="546"/>
      <c r="E53" s="550"/>
      <c r="F53" s="559"/>
      <c r="G53" s="535"/>
      <c r="H53" s="260">
        <v>2</v>
      </c>
      <c r="I53" s="261" t="s">
        <v>696</v>
      </c>
      <c r="J53" s="260" t="s">
        <v>236</v>
      </c>
      <c r="K53" s="262">
        <v>0</v>
      </c>
      <c r="L53" s="262">
        <v>0.25</v>
      </c>
      <c r="M53" s="262">
        <v>0.5</v>
      </c>
      <c r="N53" s="262">
        <v>0.75</v>
      </c>
      <c r="O53" s="262">
        <v>1</v>
      </c>
      <c r="P53" s="262">
        <v>1</v>
      </c>
      <c r="Q53" s="527"/>
      <c r="R53" s="527"/>
      <c r="S53" s="527"/>
      <c r="T53" s="527"/>
      <c r="U53" s="530"/>
    </row>
    <row r="55" spans="2:21" x14ac:dyDescent="0.2">
      <c r="L55" s="263"/>
    </row>
    <row r="56" spans="2:21" x14ac:dyDescent="0.2">
      <c r="L56" s="263"/>
    </row>
    <row r="57" spans="2:21" x14ac:dyDescent="0.2">
      <c r="L57" s="263"/>
    </row>
    <row r="58" spans="2:21" x14ac:dyDescent="0.2">
      <c r="L58" s="263"/>
    </row>
    <row r="59" spans="2:21" x14ac:dyDescent="0.2">
      <c r="L59" s="263"/>
    </row>
    <row r="60" spans="2:21" x14ac:dyDescent="0.2">
      <c r="I60" s="182"/>
      <c r="J60" s="182"/>
      <c r="L60" s="263"/>
    </row>
    <row r="61" spans="2:21" x14ac:dyDescent="0.2">
      <c r="I61" s="182"/>
      <c r="J61" s="182"/>
      <c r="L61" s="263"/>
    </row>
    <row r="62" spans="2:21" x14ac:dyDescent="0.2">
      <c r="I62" s="182"/>
      <c r="J62" s="182"/>
      <c r="L62" s="263"/>
    </row>
    <row r="63" spans="2:21" x14ac:dyDescent="0.2">
      <c r="I63" s="182"/>
      <c r="J63" s="182"/>
      <c r="L63" s="263"/>
    </row>
    <row r="64" spans="2:21" x14ac:dyDescent="0.2">
      <c r="I64" s="182"/>
      <c r="J64" s="182"/>
    </row>
    <row r="65" spans="9:10" x14ac:dyDescent="0.2">
      <c r="I65" s="182"/>
      <c r="J65" s="182"/>
    </row>
    <row r="66" spans="9:10" x14ac:dyDescent="0.2">
      <c r="I66" s="182"/>
      <c r="J66" s="182"/>
    </row>
  </sheetData>
  <mergeCells count="97">
    <mergeCell ref="B9:D9"/>
    <mergeCell ref="E9:G9"/>
    <mergeCell ref="H9:J9"/>
    <mergeCell ref="A1:A3"/>
    <mergeCell ref="B1:D1"/>
    <mergeCell ref="B3:D3"/>
    <mergeCell ref="B4:C4"/>
    <mergeCell ref="B5:C5"/>
    <mergeCell ref="B6:C6"/>
    <mergeCell ref="L6:P6"/>
    <mergeCell ref="Q6:U6"/>
    <mergeCell ref="B8:D8"/>
    <mergeCell ref="E8:G8"/>
    <mergeCell ref="H8:J8"/>
    <mergeCell ref="B10:D10"/>
    <mergeCell ref="E10:G10"/>
    <mergeCell ref="H10:J10"/>
    <mergeCell ref="B11:D11"/>
    <mergeCell ref="E11:G11"/>
    <mergeCell ref="H11:J11"/>
    <mergeCell ref="G15:G16"/>
    <mergeCell ref="B12:D12"/>
    <mergeCell ref="H12:J12"/>
    <mergeCell ref="L13:P13"/>
    <mergeCell ref="Q13:U13"/>
    <mergeCell ref="F14:G14"/>
    <mergeCell ref="H14:I14"/>
    <mergeCell ref="B15:B16"/>
    <mergeCell ref="C15:C16"/>
    <mergeCell ref="D15:D16"/>
    <mergeCell ref="E15:E16"/>
    <mergeCell ref="F15:F16"/>
    <mergeCell ref="B17:B18"/>
    <mergeCell ref="C17:C22"/>
    <mergeCell ref="D17:D22"/>
    <mergeCell ref="E17:E22"/>
    <mergeCell ref="F17:F22"/>
    <mergeCell ref="Q15:Q16"/>
    <mergeCell ref="R15:R16"/>
    <mergeCell ref="S15:S16"/>
    <mergeCell ref="T15:T16"/>
    <mergeCell ref="U15:U16"/>
    <mergeCell ref="U17:U22"/>
    <mergeCell ref="B19:B22"/>
    <mergeCell ref="G19:G22"/>
    <mergeCell ref="B23:B26"/>
    <mergeCell ref="C23:C30"/>
    <mergeCell ref="D23:D30"/>
    <mergeCell ref="E23:E30"/>
    <mergeCell ref="F23:F26"/>
    <mergeCell ref="G23:G26"/>
    <mergeCell ref="Q23:Q30"/>
    <mergeCell ref="G17:G18"/>
    <mergeCell ref="H17:H18"/>
    <mergeCell ref="Q17:Q22"/>
    <mergeCell ref="R17:R22"/>
    <mergeCell ref="S17:S22"/>
    <mergeCell ref="T17:T22"/>
    <mergeCell ref="R23:R30"/>
    <mergeCell ref="S23:S30"/>
    <mergeCell ref="T23:T30"/>
    <mergeCell ref="U23:U30"/>
    <mergeCell ref="B27:B30"/>
    <mergeCell ref="F27:F30"/>
    <mergeCell ref="G27:G30"/>
    <mergeCell ref="F35:F36"/>
    <mergeCell ref="G35:G36"/>
    <mergeCell ref="B31:B36"/>
    <mergeCell ref="C31:C36"/>
    <mergeCell ref="D31:D36"/>
    <mergeCell ref="E31:E36"/>
    <mergeCell ref="F31:F34"/>
    <mergeCell ref="G31:G34"/>
    <mergeCell ref="Q31:Q36"/>
    <mergeCell ref="R31:R36"/>
    <mergeCell ref="S31:S36"/>
    <mergeCell ref="T31:T36"/>
    <mergeCell ref="U31:U36"/>
    <mergeCell ref="G39:G40"/>
    <mergeCell ref="G41:G48"/>
    <mergeCell ref="G49:G51"/>
    <mergeCell ref="G52:G53"/>
    <mergeCell ref="B37:B40"/>
    <mergeCell ref="C37:C53"/>
    <mergeCell ref="D37:D53"/>
    <mergeCell ref="E37:E53"/>
    <mergeCell ref="F37:F40"/>
    <mergeCell ref="G37:G38"/>
    <mergeCell ref="B41:B48"/>
    <mergeCell ref="F41:F48"/>
    <mergeCell ref="B49:B53"/>
    <mergeCell ref="F49:F53"/>
    <mergeCell ref="Q37:Q53"/>
    <mergeCell ref="R37:R53"/>
    <mergeCell ref="S37:S53"/>
    <mergeCell ref="T37:T53"/>
    <mergeCell ref="U37:U53"/>
  </mergeCells>
  <printOptions horizontalCentered="1" verticalCentered="1"/>
  <pageMargins left="0" right="0" top="0" bottom="0" header="0.31496062992125984" footer="0.31496062992125984"/>
  <pageSetup scale="24"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2"/>
  <sheetViews>
    <sheetView showGridLines="0" topLeftCell="A4" zoomScale="60" zoomScaleNormal="60" workbookViewId="0">
      <selection activeCell="H14" sqref="H14"/>
    </sheetView>
  </sheetViews>
  <sheetFormatPr baseColWidth="10" defaultColWidth="9.140625" defaultRowHeight="15" x14ac:dyDescent="0.25"/>
  <cols>
    <col min="1" max="1" width="11.7109375" style="379" customWidth="1"/>
    <col min="2" max="2" width="43.140625" style="379" customWidth="1"/>
    <col min="3" max="3" width="38.140625" style="379" customWidth="1"/>
    <col min="4" max="6" width="26.7109375" style="379" hidden="1" customWidth="1"/>
    <col min="7" max="7" width="56.5703125" style="379" hidden="1" customWidth="1"/>
    <col min="8" max="8" width="58.140625" style="379" customWidth="1"/>
    <col min="9" max="9" width="34.7109375" style="379" customWidth="1"/>
    <col min="10" max="10" width="34" style="379" customWidth="1"/>
    <col min="11" max="11" width="70.28515625" style="379" customWidth="1"/>
    <col min="12" max="15" width="12.7109375" style="379" customWidth="1"/>
    <col min="16" max="16" width="18.85546875" style="379" customWidth="1"/>
    <col min="17" max="20" width="10.7109375" style="379" customWidth="1"/>
    <col min="21" max="21" width="20.140625" style="379" customWidth="1"/>
    <col min="22" max="22" width="15.28515625" style="381" bestFit="1" customWidth="1"/>
    <col min="23" max="16384" width="9.140625" style="379"/>
  </cols>
  <sheetData>
    <row r="1" spans="1:26" ht="16.5" customHeight="1" x14ac:dyDescent="0.25">
      <c r="A1" s="652"/>
      <c r="C1" s="649" t="s">
        <v>604</v>
      </c>
      <c r="D1" s="649"/>
      <c r="E1" s="649"/>
      <c r="F1" s="649"/>
      <c r="G1" s="649"/>
      <c r="H1" s="649"/>
      <c r="I1" s="380"/>
    </row>
    <row r="2" spans="1:26" ht="15.75" x14ac:dyDescent="0.25">
      <c r="A2" s="652"/>
      <c r="C2" s="649" t="s">
        <v>903</v>
      </c>
      <c r="D2" s="649"/>
      <c r="E2" s="649"/>
      <c r="F2" s="649"/>
      <c r="G2" s="649"/>
      <c r="H2" s="649"/>
      <c r="I2" s="382"/>
    </row>
    <row r="3" spans="1:26" ht="15.75" x14ac:dyDescent="0.25">
      <c r="A3" s="652"/>
      <c r="C3" s="649" t="s">
        <v>904</v>
      </c>
      <c r="D3" s="649"/>
      <c r="E3" s="649"/>
      <c r="F3" s="649"/>
      <c r="G3" s="649"/>
      <c r="H3" s="649"/>
      <c r="I3" s="383"/>
    </row>
    <row r="4" spans="1:26" ht="16.5" x14ac:dyDescent="0.25">
      <c r="C4" s="414" t="s">
        <v>607</v>
      </c>
      <c r="D4" s="414"/>
      <c r="E4" s="414"/>
      <c r="F4" s="414"/>
      <c r="G4" s="414"/>
      <c r="H4" s="150" t="s">
        <v>116</v>
      </c>
      <c r="I4" s="384"/>
    </row>
    <row r="5" spans="1:26" ht="16.5" x14ac:dyDescent="0.25">
      <c r="C5" s="659" t="s">
        <v>608</v>
      </c>
      <c r="D5" s="659"/>
      <c r="E5" s="150" t="s">
        <v>609</v>
      </c>
      <c r="F5" s="415"/>
      <c r="G5" s="415"/>
      <c r="H5" s="150" t="s">
        <v>609</v>
      </c>
      <c r="I5" s="384"/>
    </row>
    <row r="6" spans="1:26" ht="16.5" customHeight="1" x14ac:dyDescent="0.3">
      <c r="C6" s="659" t="s">
        <v>610</v>
      </c>
      <c r="D6" s="659"/>
      <c r="E6" s="152">
        <v>43434</v>
      </c>
      <c r="F6" s="416"/>
      <c r="G6" s="416"/>
      <c r="H6" s="413">
        <v>43434</v>
      </c>
    </row>
    <row r="7" spans="1:26" x14ac:dyDescent="0.25">
      <c r="F7" s="385"/>
      <c r="G7" s="385"/>
    </row>
    <row r="8" spans="1:26" x14ac:dyDescent="0.25">
      <c r="F8" s="385"/>
      <c r="G8" s="385"/>
      <c r="L8" s="386"/>
      <c r="M8" s="386"/>
      <c r="N8" s="386"/>
    </row>
    <row r="9" spans="1:26" x14ac:dyDescent="0.25">
      <c r="F9" s="385"/>
      <c r="G9" s="385"/>
    </row>
    <row r="10" spans="1:26" x14ac:dyDescent="0.25">
      <c r="F10" s="385"/>
      <c r="G10" s="385"/>
      <c r="L10" s="387"/>
      <c r="M10" s="387"/>
      <c r="N10" s="387"/>
      <c r="O10" s="387"/>
      <c r="P10" s="387"/>
      <c r="Q10" s="387"/>
      <c r="R10" s="387"/>
      <c r="S10" s="387"/>
      <c r="T10" s="387"/>
      <c r="U10" s="387"/>
    </row>
    <row r="11" spans="1:26" x14ac:dyDescent="0.25">
      <c r="F11" s="385"/>
      <c r="G11" s="385"/>
      <c r="L11" s="388" t="s">
        <v>905</v>
      </c>
      <c r="M11" s="387"/>
      <c r="N11" s="387"/>
      <c r="O11" s="387"/>
      <c r="P11" s="387"/>
      <c r="Q11" s="388" t="s">
        <v>905</v>
      </c>
      <c r="R11" s="387"/>
      <c r="S11" s="387"/>
      <c r="T11" s="387"/>
      <c r="U11" s="387"/>
    </row>
    <row r="12" spans="1:26" ht="33" customHeight="1" x14ac:dyDescent="0.25">
      <c r="F12" s="385"/>
      <c r="G12" s="385"/>
      <c r="L12" s="653" t="s">
        <v>906</v>
      </c>
      <c r="M12" s="653"/>
      <c r="N12" s="653"/>
      <c r="O12" s="653"/>
      <c r="P12" s="653" t="s">
        <v>907</v>
      </c>
      <c r="Q12" s="653" t="s">
        <v>908</v>
      </c>
      <c r="R12" s="653"/>
      <c r="S12" s="653"/>
      <c r="T12" s="653"/>
      <c r="U12" s="653" t="s">
        <v>909</v>
      </c>
    </row>
    <row r="13" spans="1:26" s="381" customFormat="1" ht="51" customHeight="1" x14ac:dyDescent="0.25">
      <c r="B13" s="389" t="s">
        <v>910</v>
      </c>
      <c r="C13" s="389" t="s">
        <v>911</v>
      </c>
      <c r="D13" s="389" t="s">
        <v>912</v>
      </c>
      <c r="E13" s="389" t="s">
        <v>913</v>
      </c>
      <c r="F13" s="389" t="s">
        <v>914</v>
      </c>
      <c r="G13" s="389" t="s">
        <v>627</v>
      </c>
      <c r="H13" s="389" t="s">
        <v>915</v>
      </c>
      <c r="I13" s="389" t="s">
        <v>916</v>
      </c>
      <c r="J13" s="389" t="s">
        <v>917</v>
      </c>
      <c r="K13" s="389" t="s">
        <v>1</v>
      </c>
      <c r="L13" s="390">
        <v>2019</v>
      </c>
      <c r="M13" s="390">
        <v>2020</v>
      </c>
      <c r="N13" s="390">
        <v>2021</v>
      </c>
      <c r="O13" s="390">
        <v>2022</v>
      </c>
      <c r="P13" s="653"/>
      <c r="Q13" s="390">
        <v>2019</v>
      </c>
      <c r="R13" s="390">
        <v>2020</v>
      </c>
      <c r="S13" s="390">
        <v>2021</v>
      </c>
      <c r="T13" s="390">
        <v>2022</v>
      </c>
      <c r="U13" s="653"/>
    </row>
    <row r="14" spans="1:26" s="381" customFormat="1" ht="275.25" customHeight="1" x14ac:dyDescent="0.25">
      <c r="B14" s="654" t="s">
        <v>224</v>
      </c>
      <c r="C14" s="391" t="s">
        <v>918</v>
      </c>
      <c r="D14" s="391" t="s">
        <v>919</v>
      </c>
      <c r="E14" s="391" t="s">
        <v>920</v>
      </c>
      <c r="F14" s="391"/>
      <c r="G14" s="392" t="s">
        <v>921</v>
      </c>
      <c r="H14" s="393" t="s">
        <v>922</v>
      </c>
      <c r="I14" s="393" t="s">
        <v>923</v>
      </c>
      <c r="J14" s="394" t="s">
        <v>924</v>
      </c>
      <c r="K14" s="395" t="s">
        <v>925</v>
      </c>
      <c r="L14" s="396">
        <v>3380</v>
      </c>
      <c r="M14" s="396">
        <v>13965</v>
      </c>
      <c r="N14" s="396">
        <v>20947</v>
      </c>
      <c r="O14" s="396">
        <v>27930</v>
      </c>
      <c r="P14" s="397">
        <v>27930</v>
      </c>
      <c r="Q14" s="396">
        <v>6</v>
      </c>
      <c r="R14" s="396">
        <v>216</v>
      </c>
      <c r="S14" s="396">
        <v>230</v>
      </c>
      <c r="T14" s="396">
        <v>600</v>
      </c>
      <c r="U14" s="396">
        <f>SUM(Q14:T14)</f>
        <v>1052</v>
      </c>
      <c r="X14" s="398"/>
    </row>
    <row r="15" spans="1:26" s="399" customFormat="1" ht="150" x14ac:dyDescent="0.25">
      <c r="B15" s="655"/>
      <c r="C15" s="391" t="s">
        <v>926</v>
      </c>
      <c r="D15" s="391" t="s">
        <v>919</v>
      </c>
      <c r="E15" s="391" t="s">
        <v>920</v>
      </c>
      <c r="F15" s="391"/>
      <c r="G15" s="392" t="s">
        <v>927</v>
      </c>
      <c r="H15" s="393" t="s">
        <v>928</v>
      </c>
      <c r="I15" s="393" t="s">
        <v>929</v>
      </c>
      <c r="J15" s="400" t="s">
        <v>930</v>
      </c>
      <c r="K15" s="395" t="s">
        <v>931</v>
      </c>
      <c r="L15" s="396">
        <v>365</v>
      </c>
      <c r="M15" s="396">
        <v>3000</v>
      </c>
      <c r="N15" s="396">
        <v>500</v>
      </c>
      <c r="O15" s="396"/>
      <c r="P15" s="396">
        <f>SUM(L15:O15)</f>
        <v>3865</v>
      </c>
      <c r="Q15" s="396"/>
      <c r="R15" s="401">
        <v>6.4</v>
      </c>
      <c r="S15" s="401">
        <v>25.7</v>
      </c>
      <c r="T15" s="401">
        <v>12.1</v>
      </c>
      <c r="U15" s="401">
        <f>SUM(Q15:T15)</f>
        <v>44.2</v>
      </c>
      <c r="V15" s="402"/>
      <c r="W15" s="402"/>
      <c r="X15" s="402"/>
      <c r="Y15" s="402"/>
      <c r="Z15" s="402"/>
    </row>
    <row r="16" spans="1:26" s="399" customFormat="1" ht="249" x14ac:dyDescent="0.25">
      <c r="B16" s="656" t="s">
        <v>201</v>
      </c>
      <c r="C16" s="391" t="s">
        <v>932</v>
      </c>
      <c r="D16" s="391" t="s">
        <v>933</v>
      </c>
      <c r="E16" s="391" t="s">
        <v>920</v>
      </c>
      <c r="F16" s="391" t="s">
        <v>934</v>
      </c>
      <c r="G16" s="392" t="s">
        <v>935</v>
      </c>
      <c r="H16" s="392" t="s">
        <v>936</v>
      </c>
      <c r="I16" s="403" t="s">
        <v>937</v>
      </c>
      <c r="J16" s="394" t="s">
        <v>938</v>
      </c>
      <c r="K16" s="395" t="s">
        <v>939</v>
      </c>
      <c r="L16" s="396"/>
      <c r="M16" s="396">
        <v>1200</v>
      </c>
      <c r="N16" s="396"/>
      <c r="O16" s="396"/>
      <c r="P16" s="396">
        <f>SUM(L16:O16)</f>
        <v>1200</v>
      </c>
      <c r="Q16" s="396">
        <v>350</v>
      </c>
      <c r="R16" s="396">
        <v>350</v>
      </c>
      <c r="S16" s="396">
        <v>350</v>
      </c>
      <c r="T16" s="396">
        <v>350</v>
      </c>
      <c r="U16" s="396">
        <f>SUM(Q16:T16)</f>
        <v>1400</v>
      </c>
    </row>
    <row r="17" spans="2:21" s="381" customFormat="1" ht="225" customHeight="1" x14ac:dyDescent="0.25">
      <c r="B17" s="657"/>
      <c r="C17" s="404" t="s">
        <v>940</v>
      </c>
      <c r="D17" s="404" t="s">
        <v>933</v>
      </c>
      <c r="E17" s="404" t="s">
        <v>920</v>
      </c>
      <c r="F17" s="404"/>
      <c r="G17" s="405" t="s">
        <v>941</v>
      </c>
      <c r="H17" s="406" t="s">
        <v>942</v>
      </c>
      <c r="I17" s="407" t="s">
        <v>943</v>
      </c>
      <c r="J17" s="408" t="s">
        <v>944</v>
      </c>
      <c r="K17" s="409" t="s">
        <v>945</v>
      </c>
      <c r="L17" s="410"/>
      <c r="M17" s="410">
        <v>250</v>
      </c>
      <c r="N17" s="410">
        <f>2452+250</f>
        <v>2702</v>
      </c>
      <c r="O17" s="410">
        <v>700</v>
      </c>
      <c r="P17" s="410">
        <f>SUM(L17:O17)</f>
        <v>3652</v>
      </c>
      <c r="Q17" s="410"/>
      <c r="R17" s="410"/>
      <c r="S17" s="410"/>
      <c r="T17" s="410">
        <v>30</v>
      </c>
      <c r="U17" s="410">
        <f>SUM(Q17:T17)</f>
        <v>30</v>
      </c>
    </row>
    <row r="18" spans="2:21" s="381" customFormat="1" ht="126" customHeight="1" x14ac:dyDescent="0.25">
      <c r="B18" s="658"/>
      <c r="C18" s="404"/>
      <c r="D18" s="404"/>
      <c r="E18" s="404"/>
      <c r="F18" s="404"/>
      <c r="G18" s="405"/>
      <c r="H18" s="405"/>
      <c r="I18" s="407"/>
      <c r="J18" s="411"/>
      <c r="K18" s="409"/>
      <c r="L18" s="410">
        <f>SUM(L14:L17)</f>
        <v>3745</v>
      </c>
      <c r="M18" s="410">
        <f>SUM(M14:M17)</f>
        <v>18415</v>
      </c>
      <c r="N18" s="410">
        <f>SUM(N14:N17)</f>
        <v>24149</v>
      </c>
      <c r="O18" s="410">
        <f>SUM(O14:O17)</f>
        <v>28630</v>
      </c>
      <c r="P18" s="410">
        <f>SUM(P14:P17)</f>
        <v>36647</v>
      </c>
      <c r="Q18" s="410"/>
      <c r="R18" s="410"/>
      <c r="S18" s="410"/>
      <c r="T18" s="410"/>
      <c r="U18" s="410"/>
    </row>
    <row r="19" spans="2:21" ht="15" customHeight="1" x14ac:dyDescent="0.25">
      <c r="F19" s="385"/>
      <c r="G19" s="385"/>
    </row>
    <row r="20" spans="2:21" ht="61.5" customHeight="1" x14ac:dyDescent="0.25">
      <c r="F20" s="385"/>
      <c r="G20" s="385"/>
      <c r="H20" s="412"/>
    </row>
    <row r="21" spans="2:21" ht="15" customHeight="1" x14ac:dyDescent="0.25">
      <c r="F21" s="385"/>
      <c r="G21" s="385"/>
    </row>
    <row r="22" spans="2:21" ht="15" customHeight="1" x14ac:dyDescent="0.25">
      <c r="F22" s="385"/>
      <c r="G22" s="385"/>
    </row>
  </sheetData>
  <mergeCells count="12">
    <mergeCell ref="B14:B15"/>
    <mergeCell ref="B16:B18"/>
    <mergeCell ref="C1:H1"/>
    <mergeCell ref="C2:H2"/>
    <mergeCell ref="C3:H3"/>
    <mergeCell ref="C5:D5"/>
    <mergeCell ref="C6:D6"/>
    <mergeCell ref="A1:A3"/>
    <mergeCell ref="L12:O12"/>
    <mergeCell ref="P12:P13"/>
    <mergeCell ref="Q12:T12"/>
    <mergeCell ref="U12:U13"/>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2" tint="-0.499984740745262"/>
  </sheetPr>
  <dimension ref="A1:V258"/>
  <sheetViews>
    <sheetView tabSelected="1" zoomScale="70" zoomScaleNormal="70" zoomScalePageLayoutView="80" workbookViewId="0">
      <selection activeCell="C8" sqref="C8:Q8"/>
    </sheetView>
  </sheetViews>
  <sheetFormatPr baseColWidth="10" defaultRowHeight="12.75" x14ac:dyDescent="0.2"/>
  <cols>
    <col min="1" max="1" width="25.28515625" style="8" customWidth="1"/>
    <col min="2" max="2" width="23.5703125" style="8" customWidth="1"/>
    <col min="3" max="3" width="19.85546875" style="8" customWidth="1"/>
    <col min="4" max="4" width="40.85546875" style="36" customWidth="1"/>
    <col min="5" max="5" width="24.28515625" style="8" customWidth="1"/>
    <col min="6" max="6" width="19.140625" style="90" customWidth="1"/>
    <col min="7" max="7" width="15.140625" style="8" customWidth="1"/>
    <col min="8" max="8" width="15.28515625" style="8" customWidth="1"/>
    <col min="9" max="9" width="12.42578125" style="8" customWidth="1"/>
    <col min="10" max="10" width="12.5703125" style="8" customWidth="1"/>
    <col min="11" max="11" width="14.140625" style="8" customWidth="1"/>
    <col min="12" max="12" width="21.140625" style="8" hidden="1" customWidth="1"/>
    <col min="13" max="13" width="14.42578125" style="90" hidden="1" customWidth="1"/>
    <col min="14" max="14" width="13.85546875" style="90" hidden="1" customWidth="1"/>
    <col min="15" max="15" width="19.42578125" style="90" customWidth="1"/>
    <col min="16" max="16" width="23.85546875" style="61" customWidth="1"/>
    <col min="17" max="17" width="34.140625" style="61" customWidth="1"/>
    <col min="18" max="18" width="12.5703125" style="55" hidden="1" customWidth="1"/>
    <col min="19" max="19" width="11.42578125" style="54" hidden="1" customWidth="1"/>
    <col min="20" max="16384" width="11.42578125" style="54"/>
  </cols>
  <sheetData>
    <row r="1" spans="1:18" s="52" customFormat="1" ht="15.75" customHeight="1" x14ac:dyDescent="0.2">
      <c r="A1" s="688"/>
      <c r="B1" s="671" t="s">
        <v>123</v>
      </c>
      <c r="C1" s="672"/>
      <c r="D1" s="672"/>
      <c r="E1" s="672"/>
      <c r="F1" s="672"/>
      <c r="G1" s="672"/>
      <c r="H1" s="672"/>
      <c r="I1" s="672"/>
      <c r="J1" s="672"/>
      <c r="K1" s="672"/>
      <c r="L1" s="672"/>
      <c r="M1" s="672"/>
      <c r="N1" s="673"/>
      <c r="O1" s="428"/>
      <c r="P1" s="689" t="s">
        <v>15</v>
      </c>
      <c r="Q1" s="690"/>
      <c r="R1" s="63"/>
    </row>
    <row r="2" spans="1:18" s="52" customFormat="1" ht="15.75" customHeight="1" x14ac:dyDescent="0.2">
      <c r="A2" s="688"/>
      <c r="B2" s="671"/>
      <c r="C2" s="672"/>
      <c r="D2" s="672"/>
      <c r="E2" s="672"/>
      <c r="F2" s="672"/>
      <c r="G2" s="672"/>
      <c r="H2" s="672"/>
      <c r="I2" s="672"/>
      <c r="J2" s="672"/>
      <c r="K2" s="672"/>
      <c r="L2" s="672"/>
      <c r="M2" s="672"/>
      <c r="N2" s="673"/>
      <c r="O2" s="428"/>
      <c r="P2" s="691"/>
      <c r="Q2" s="692"/>
      <c r="R2" s="63"/>
    </row>
    <row r="3" spans="1:18" s="52" customFormat="1" ht="15.75" customHeight="1" x14ac:dyDescent="0.2">
      <c r="A3" s="688"/>
      <c r="B3" s="671"/>
      <c r="C3" s="672"/>
      <c r="D3" s="672"/>
      <c r="E3" s="672"/>
      <c r="F3" s="672"/>
      <c r="G3" s="672"/>
      <c r="H3" s="672"/>
      <c r="I3" s="672"/>
      <c r="J3" s="672"/>
      <c r="K3" s="672"/>
      <c r="L3" s="672"/>
      <c r="M3" s="672"/>
      <c r="N3" s="673"/>
      <c r="O3" s="428"/>
      <c r="P3" s="693" t="s">
        <v>115</v>
      </c>
      <c r="Q3" s="694"/>
      <c r="R3" s="63"/>
    </row>
    <row r="4" spans="1:18" s="52" customFormat="1" ht="15.75" customHeight="1" x14ac:dyDescent="0.2">
      <c r="A4" s="688"/>
      <c r="B4" s="671"/>
      <c r="C4" s="672"/>
      <c r="D4" s="672"/>
      <c r="E4" s="672"/>
      <c r="F4" s="672"/>
      <c r="G4" s="672"/>
      <c r="H4" s="672"/>
      <c r="I4" s="672"/>
      <c r="J4" s="672"/>
      <c r="K4" s="672"/>
      <c r="L4" s="672"/>
      <c r="M4" s="672"/>
      <c r="N4" s="673"/>
      <c r="O4" s="429"/>
      <c r="P4" s="303" t="s">
        <v>11</v>
      </c>
      <c r="Q4" s="303" t="s">
        <v>12</v>
      </c>
      <c r="R4" s="63"/>
    </row>
    <row r="5" spans="1:18" s="52" customFormat="1" ht="15.75" customHeight="1" x14ac:dyDescent="0.2">
      <c r="A5" s="304" t="s">
        <v>13</v>
      </c>
      <c r="B5" s="674"/>
      <c r="C5" s="675"/>
      <c r="D5" s="675"/>
      <c r="E5" s="675"/>
      <c r="F5" s="675"/>
      <c r="G5" s="675"/>
      <c r="H5" s="675"/>
      <c r="I5" s="675"/>
      <c r="J5" s="675"/>
      <c r="K5" s="675"/>
      <c r="L5" s="675"/>
      <c r="M5" s="675"/>
      <c r="N5" s="676"/>
      <c r="O5" s="430"/>
      <c r="P5" s="303">
        <v>6</v>
      </c>
      <c r="Q5" s="303" t="s">
        <v>14</v>
      </c>
      <c r="R5" s="63"/>
    </row>
    <row r="6" spans="1:18" s="52" customFormat="1" x14ac:dyDescent="0.2">
      <c r="A6" s="487" t="s">
        <v>4</v>
      </c>
      <c r="B6" s="488"/>
      <c r="C6" s="441" t="s">
        <v>723</v>
      </c>
      <c r="D6" s="441"/>
      <c r="E6" s="441"/>
      <c r="F6" s="441"/>
      <c r="G6" s="441"/>
      <c r="H6" s="441"/>
      <c r="I6" s="441"/>
      <c r="J6" s="441"/>
      <c r="K6" s="441"/>
      <c r="L6" s="441"/>
      <c r="M6" s="441"/>
      <c r="N6" s="441"/>
      <c r="O6" s="441"/>
      <c r="P6" s="441"/>
      <c r="Q6" s="441"/>
      <c r="R6" s="63"/>
    </row>
    <row r="7" spans="1:18" s="52" customFormat="1" x14ac:dyDescent="0.2">
      <c r="A7" s="487" t="s">
        <v>5</v>
      </c>
      <c r="B7" s="487"/>
      <c r="C7" s="442">
        <v>43524</v>
      </c>
      <c r="D7" s="442"/>
      <c r="E7" s="442"/>
      <c r="F7" s="442"/>
      <c r="G7" s="442"/>
      <c r="H7" s="442"/>
      <c r="I7" s="442"/>
      <c r="J7" s="442"/>
      <c r="K7" s="442"/>
      <c r="L7" s="442"/>
      <c r="M7" s="442"/>
      <c r="N7" s="442"/>
      <c r="O7" s="442"/>
      <c r="P7" s="442"/>
      <c r="Q7" s="442"/>
      <c r="R7" s="63"/>
    </row>
    <row r="8" spans="1:18" s="52" customFormat="1" x14ac:dyDescent="0.2">
      <c r="A8" s="487" t="s">
        <v>25</v>
      </c>
      <c r="B8" s="487"/>
      <c r="C8" s="442">
        <v>43830</v>
      </c>
      <c r="D8" s="442"/>
      <c r="E8" s="442"/>
      <c r="F8" s="442"/>
      <c r="G8" s="442"/>
      <c r="H8" s="442"/>
      <c r="I8" s="442"/>
      <c r="J8" s="442"/>
      <c r="K8" s="442"/>
      <c r="L8" s="442"/>
      <c r="M8" s="442"/>
      <c r="N8" s="442"/>
      <c r="O8" s="442"/>
      <c r="P8" s="442"/>
      <c r="Q8" s="442"/>
      <c r="R8" s="63"/>
    </row>
    <row r="9" spans="1:18" s="53" customFormat="1" ht="13.5" thickBot="1" x14ac:dyDescent="0.25">
      <c r="A9" s="492"/>
      <c r="B9" s="493"/>
      <c r="C9" s="493"/>
      <c r="D9" s="493"/>
      <c r="E9" s="493"/>
      <c r="F9" s="493"/>
      <c r="G9" s="493"/>
      <c r="H9" s="493"/>
      <c r="I9" s="493"/>
      <c r="J9" s="493"/>
      <c r="K9" s="493"/>
      <c r="L9" s="493"/>
      <c r="M9" s="493"/>
      <c r="N9" s="493"/>
      <c r="O9" s="493"/>
      <c r="P9" s="493"/>
      <c r="Q9" s="493"/>
      <c r="R9" s="62"/>
    </row>
    <row r="10" spans="1:18" s="53" customFormat="1" x14ac:dyDescent="0.2">
      <c r="A10" s="686" t="s">
        <v>117</v>
      </c>
      <c r="B10" s="687"/>
      <c r="C10" s="699" t="s">
        <v>440</v>
      </c>
      <c r="D10" s="699"/>
      <c r="E10" s="699"/>
      <c r="F10" s="699"/>
      <c r="G10" s="699"/>
      <c r="H10" s="699"/>
      <c r="I10" s="699"/>
      <c r="J10" s="699"/>
      <c r="K10" s="699"/>
      <c r="L10" s="699"/>
      <c r="M10" s="699"/>
      <c r="N10" s="699"/>
      <c r="O10" s="699"/>
      <c r="P10" s="699"/>
      <c r="Q10" s="700"/>
      <c r="R10" s="62"/>
    </row>
    <row r="11" spans="1:18" s="53" customFormat="1" ht="38.25" x14ac:dyDescent="0.2">
      <c r="A11" s="684" t="s">
        <v>0</v>
      </c>
      <c r="B11" s="266" t="s">
        <v>2</v>
      </c>
      <c r="C11" s="266" t="s">
        <v>3</v>
      </c>
      <c r="D11" s="435" t="s">
        <v>1</v>
      </c>
      <c r="E11" s="267" t="s">
        <v>2</v>
      </c>
      <c r="F11" s="701" t="s">
        <v>133</v>
      </c>
      <c r="G11" s="702" t="s">
        <v>124</v>
      </c>
      <c r="H11" s="702"/>
      <c r="I11" s="702"/>
      <c r="J11" s="702"/>
      <c r="K11" s="435" t="s">
        <v>886</v>
      </c>
      <c r="L11" s="435" t="s">
        <v>885</v>
      </c>
      <c r="M11" s="434" t="s">
        <v>888</v>
      </c>
      <c r="N11" s="434" t="s">
        <v>885</v>
      </c>
      <c r="O11" s="511" t="s">
        <v>987</v>
      </c>
      <c r="P11" s="268" t="s">
        <v>223</v>
      </c>
      <c r="Q11" s="703" t="s">
        <v>122</v>
      </c>
      <c r="R11" s="62"/>
    </row>
    <row r="12" spans="1:18" s="53" customFormat="1" ht="26.25" thickBot="1" x14ac:dyDescent="0.25">
      <c r="A12" s="684"/>
      <c r="B12" s="269" t="s">
        <v>9</v>
      </c>
      <c r="C12" s="266" t="s">
        <v>8</v>
      </c>
      <c r="D12" s="267" t="s">
        <v>6</v>
      </c>
      <c r="E12" s="435" t="s">
        <v>7</v>
      </c>
      <c r="F12" s="701"/>
      <c r="G12" s="435" t="s">
        <v>125</v>
      </c>
      <c r="H12" s="435" t="s">
        <v>126</v>
      </c>
      <c r="I12" s="435" t="s">
        <v>127</v>
      </c>
      <c r="J12" s="435" t="s">
        <v>128</v>
      </c>
      <c r="K12" s="435" t="s">
        <v>884</v>
      </c>
      <c r="L12" s="435" t="s">
        <v>890</v>
      </c>
      <c r="M12" s="434" t="s">
        <v>889</v>
      </c>
      <c r="N12" s="434" t="s">
        <v>8</v>
      </c>
      <c r="O12" s="512"/>
      <c r="P12" s="268" t="s">
        <v>18</v>
      </c>
      <c r="Q12" s="703"/>
      <c r="R12" s="62"/>
    </row>
    <row r="13" spans="1:18" ht="13.5" hidden="1" thickBot="1" x14ac:dyDescent="0.25">
      <c r="A13" s="712" t="s">
        <v>564</v>
      </c>
      <c r="B13" s="714" t="s">
        <v>565</v>
      </c>
      <c r="C13" s="714" t="s">
        <v>770</v>
      </c>
      <c r="D13" s="719" t="s">
        <v>113</v>
      </c>
      <c r="E13" s="714" t="s">
        <v>114</v>
      </c>
      <c r="F13" s="706" t="s">
        <v>134</v>
      </c>
      <c r="G13" s="714" t="s">
        <v>600</v>
      </c>
      <c r="H13" s="714"/>
      <c r="I13" s="714"/>
      <c r="J13" s="714"/>
      <c r="K13" s="438"/>
      <c r="L13" s="438"/>
      <c r="M13" s="436"/>
      <c r="N13" s="436"/>
      <c r="O13" s="436"/>
      <c r="P13" s="719" t="s">
        <v>566</v>
      </c>
      <c r="Q13" s="704" t="s">
        <v>582</v>
      </c>
    </row>
    <row r="14" spans="1:18" ht="13.5" hidden="1" thickBot="1" x14ac:dyDescent="0.25">
      <c r="A14" s="712"/>
      <c r="B14" s="714"/>
      <c r="C14" s="714"/>
      <c r="D14" s="719"/>
      <c r="E14" s="714"/>
      <c r="F14" s="706"/>
      <c r="G14" s="714"/>
      <c r="H14" s="714"/>
      <c r="I14" s="714"/>
      <c r="J14" s="714"/>
      <c r="K14" s="438"/>
      <c r="L14" s="438"/>
      <c r="M14" s="436"/>
      <c r="N14" s="436"/>
      <c r="O14" s="436"/>
      <c r="P14" s="719"/>
      <c r="Q14" s="704"/>
    </row>
    <row r="15" spans="1:18" ht="13.5" hidden="1" thickBot="1" x14ac:dyDescent="0.25">
      <c r="A15" s="712"/>
      <c r="B15" s="714"/>
      <c r="C15" s="714"/>
      <c r="D15" s="719"/>
      <c r="E15" s="714"/>
      <c r="F15" s="706"/>
      <c r="G15" s="714"/>
      <c r="H15" s="714"/>
      <c r="I15" s="714"/>
      <c r="J15" s="714"/>
      <c r="K15" s="438"/>
      <c r="L15" s="438"/>
      <c r="M15" s="436"/>
      <c r="N15" s="436"/>
      <c r="O15" s="436"/>
      <c r="P15" s="719"/>
      <c r="Q15" s="704"/>
    </row>
    <row r="16" spans="1:18" ht="13.5" hidden="1" thickBot="1" x14ac:dyDescent="0.25">
      <c r="A16" s="712"/>
      <c r="B16" s="714"/>
      <c r="C16" s="714"/>
      <c r="D16" s="719"/>
      <c r="E16" s="714"/>
      <c r="F16" s="706"/>
      <c r="G16" s="714"/>
      <c r="H16" s="714"/>
      <c r="I16" s="714"/>
      <c r="J16" s="714"/>
      <c r="K16" s="438"/>
      <c r="L16" s="438"/>
      <c r="M16" s="436"/>
      <c r="N16" s="436"/>
      <c r="O16" s="436"/>
      <c r="P16" s="719"/>
      <c r="Q16" s="704"/>
    </row>
    <row r="17" spans="1:18" ht="13.5" hidden="1" thickBot="1" x14ac:dyDescent="0.25">
      <c r="A17" s="712"/>
      <c r="B17" s="714"/>
      <c r="C17" s="714"/>
      <c r="D17" s="719"/>
      <c r="E17" s="714"/>
      <c r="F17" s="706"/>
      <c r="G17" s="714"/>
      <c r="H17" s="714"/>
      <c r="I17" s="714"/>
      <c r="J17" s="714"/>
      <c r="K17" s="438"/>
      <c r="L17" s="438"/>
      <c r="M17" s="436"/>
      <c r="N17" s="436"/>
      <c r="O17" s="436"/>
      <c r="P17" s="719"/>
      <c r="Q17" s="704"/>
    </row>
    <row r="18" spans="1:18" ht="13.5" hidden="1" thickBot="1" x14ac:dyDescent="0.25">
      <c r="A18" s="713"/>
      <c r="B18" s="715"/>
      <c r="C18" s="715"/>
      <c r="D18" s="720"/>
      <c r="E18" s="715"/>
      <c r="F18" s="707"/>
      <c r="G18" s="715"/>
      <c r="H18" s="715"/>
      <c r="I18" s="715"/>
      <c r="J18" s="715"/>
      <c r="K18" s="439"/>
      <c r="L18" s="439"/>
      <c r="M18" s="437"/>
      <c r="N18" s="437"/>
      <c r="O18" s="437"/>
      <c r="P18" s="720"/>
      <c r="Q18" s="705"/>
    </row>
    <row r="19" spans="1:18" ht="51" x14ac:dyDescent="0.2">
      <c r="A19" s="721" t="s">
        <v>781</v>
      </c>
      <c r="B19" s="695" t="s">
        <v>567</v>
      </c>
      <c r="C19" s="356">
        <v>43539</v>
      </c>
      <c r="D19" s="357" t="s">
        <v>863</v>
      </c>
      <c r="E19" s="355" t="s">
        <v>759</v>
      </c>
      <c r="F19" s="374">
        <v>0.1</v>
      </c>
      <c r="G19" s="358" t="s">
        <v>698</v>
      </c>
      <c r="H19" s="359"/>
      <c r="I19" s="359"/>
      <c r="J19" s="360"/>
      <c r="K19" s="361">
        <v>1</v>
      </c>
      <c r="L19" s="361">
        <f>+K19*F19</f>
        <v>0.1</v>
      </c>
      <c r="M19" s="677">
        <v>0.5</v>
      </c>
      <c r="N19" s="677">
        <f>SUM(L19:L23)*M19</f>
        <v>0.5</v>
      </c>
      <c r="O19" s="668">
        <f>AVERAGE(K19:K23)</f>
        <v>1</v>
      </c>
      <c r="P19" s="743">
        <f>1821156/30*35+3746795/30*40</f>
        <v>7120408.666666667</v>
      </c>
      <c r="Q19" s="697" t="s">
        <v>988</v>
      </c>
    </row>
    <row r="20" spans="1:18" ht="51" x14ac:dyDescent="0.2">
      <c r="A20" s="708"/>
      <c r="B20" s="696"/>
      <c r="C20" s="270">
        <v>43539</v>
      </c>
      <c r="D20" s="275" t="s">
        <v>861</v>
      </c>
      <c r="E20" s="43" t="s">
        <v>743</v>
      </c>
      <c r="F20" s="375">
        <v>0.1</v>
      </c>
      <c r="G20" s="67" t="s">
        <v>698</v>
      </c>
      <c r="H20" s="73"/>
      <c r="I20" s="73"/>
      <c r="J20" s="74"/>
      <c r="K20" s="78">
        <v>1</v>
      </c>
      <c r="L20" s="78">
        <f t="shared" ref="L20:L26" si="0">+K20*F20</f>
        <v>0.1</v>
      </c>
      <c r="M20" s="666"/>
      <c r="N20" s="666"/>
      <c r="O20" s="514"/>
      <c r="P20" s="717"/>
      <c r="Q20" s="698"/>
    </row>
    <row r="21" spans="1:18" ht="38.25" x14ac:dyDescent="0.2">
      <c r="A21" s="708"/>
      <c r="B21" s="696"/>
      <c r="C21" s="270">
        <v>43539</v>
      </c>
      <c r="D21" s="275" t="s">
        <v>864</v>
      </c>
      <c r="E21" s="43" t="s">
        <v>743</v>
      </c>
      <c r="F21" s="375">
        <v>0.1</v>
      </c>
      <c r="G21" s="67" t="s">
        <v>698</v>
      </c>
      <c r="H21" s="73"/>
      <c r="I21" s="73"/>
      <c r="J21" s="74"/>
      <c r="K21" s="78">
        <v>1</v>
      </c>
      <c r="L21" s="78">
        <f t="shared" si="0"/>
        <v>0.1</v>
      </c>
      <c r="M21" s="666"/>
      <c r="N21" s="666"/>
      <c r="O21" s="514"/>
      <c r="P21" s="717"/>
      <c r="Q21" s="698"/>
    </row>
    <row r="22" spans="1:18" ht="33" customHeight="1" x14ac:dyDescent="0.2">
      <c r="A22" s="708"/>
      <c r="B22" s="696"/>
      <c r="C22" s="270">
        <v>43646</v>
      </c>
      <c r="D22" s="42" t="s">
        <v>860</v>
      </c>
      <c r="E22" s="43" t="s">
        <v>743</v>
      </c>
      <c r="F22" s="375">
        <v>0.2</v>
      </c>
      <c r="G22" s="67"/>
      <c r="H22" s="73" t="s">
        <v>130</v>
      </c>
      <c r="I22" s="73"/>
      <c r="J22" s="74"/>
      <c r="K22" s="78">
        <v>1</v>
      </c>
      <c r="L22" s="78">
        <f t="shared" si="0"/>
        <v>0.2</v>
      </c>
      <c r="M22" s="666"/>
      <c r="N22" s="666"/>
      <c r="O22" s="514"/>
      <c r="P22" s="717"/>
      <c r="Q22" s="698"/>
    </row>
    <row r="23" spans="1:18" ht="48.75" customHeight="1" x14ac:dyDescent="0.2">
      <c r="A23" s="708"/>
      <c r="B23" s="696"/>
      <c r="C23" s="270">
        <v>43830</v>
      </c>
      <c r="D23" s="42" t="s">
        <v>859</v>
      </c>
      <c r="E23" s="43" t="s">
        <v>759</v>
      </c>
      <c r="F23" s="375">
        <v>0.5</v>
      </c>
      <c r="G23" s="67"/>
      <c r="H23" s="73" t="s">
        <v>130</v>
      </c>
      <c r="I23" s="73" t="s">
        <v>130</v>
      </c>
      <c r="J23" s="74" t="s">
        <v>130</v>
      </c>
      <c r="K23" s="78">
        <v>1</v>
      </c>
      <c r="L23" s="78">
        <v>0.5</v>
      </c>
      <c r="M23" s="666"/>
      <c r="N23" s="666"/>
      <c r="O23" s="515"/>
      <c r="P23" s="717"/>
      <c r="Q23" s="698"/>
    </row>
    <row r="24" spans="1:18" ht="63.75" x14ac:dyDescent="0.2">
      <c r="A24" s="708" t="s">
        <v>637</v>
      </c>
      <c r="B24" s="696" t="s">
        <v>567</v>
      </c>
      <c r="C24" s="270">
        <v>43539</v>
      </c>
      <c r="D24" s="275" t="s">
        <v>760</v>
      </c>
      <c r="E24" s="43" t="s">
        <v>862</v>
      </c>
      <c r="F24" s="375">
        <v>0.2</v>
      </c>
      <c r="G24" s="67" t="s">
        <v>698</v>
      </c>
      <c r="H24" s="73"/>
      <c r="I24" s="73"/>
      <c r="J24" s="74"/>
      <c r="K24" s="78">
        <v>1</v>
      </c>
      <c r="L24" s="78">
        <f t="shared" si="0"/>
        <v>0.2</v>
      </c>
      <c r="M24" s="666">
        <v>0.5</v>
      </c>
      <c r="N24" s="666">
        <f>SUM(L24:L26)*M24</f>
        <v>0.5</v>
      </c>
      <c r="O24" s="513">
        <f>AVERAGE(K24:K26)</f>
        <v>1</v>
      </c>
      <c r="P24" s="717">
        <f>3746795/30*40</f>
        <v>4995726.666666667</v>
      </c>
      <c r="Q24" s="698" t="s">
        <v>989</v>
      </c>
    </row>
    <row r="25" spans="1:18" ht="51" x14ac:dyDescent="0.2">
      <c r="A25" s="708"/>
      <c r="B25" s="696"/>
      <c r="C25" s="270">
        <v>43546</v>
      </c>
      <c r="D25" s="275" t="s">
        <v>761</v>
      </c>
      <c r="E25" s="43" t="s">
        <v>743</v>
      </c>
      <c r="F25" s="375">
        <v>0.3</v>
      </c>
      <c r="G25" s="67" t="s">
        <v>698</v>
      </c>
      <c r="H25" s="73"/>
      <c r="I25" s="73"/>
      <c r="J25" s="74"/>
      <c r="K25" s="78">
        <v>1</v>
      </c>
      <c r="L25" s="78">
        <f t="shared" si="0"/>
        <v>0.3</v>
      </c>
      <c r="M25" s="666"/>
      <c r="N25" s="666"/>
      <c r="O25" s="514"/>
      <c r="P25" s="717"/>
      <c r="Q25" s="698"/>
    </row>
    <row r="26" spans="1:18" ht="39" thickBot="1" x14ac:dyDescent="0.25">
      <c r="A26" s="709"/>
      <c r="B26" s="710"/>
      <c r="C26" s="289">
        <v>43830</v>
      </c>
      <c r="D26" s="290" t="s">
        <v>873</v>
      </c>
      <c r="E26" s="271" t="s">
        <v>862</v>
      </c>
      <c r="F26" s="376">
        <v>0.5</v>
      </c>
      <c r="G26" s="272"/>
      <c r="H26" s="273" t="s">
        <v>698</v>
      </c>
      <c r="I26" s="273" t="s">
        <v>698</v>
      </c>
      <c r="J26" s="274" t="s">
        <v>698</v>
      </c>
      <c r="K26" s="354">
        <v>1</v>
      </c>
      <c r="L26" s="354">
        <f t="shared" si="0"/>
        <v>0.5</v>
      </c>
      <c r="M26" s="678"/>
      <c r="N26" s="678"/>
      <c r="O26" s="514"/>
      <c r="P26" s="718"/>
      <c r="Q26" s="711"/>
    </row>
    <row r="27" spans="1:18" ht="25.5" customHeight="1" x14ac:dyDescent="0.2">
      <c r="A27" s="722" t="s">
        <v>883</v>
      </c>
      <c r="B27" s="722"/>
      <c r="C27" s="49"/>
      <c r="D27" s="336"/>
      <c r="E27" s="45"/>
      <c r="F27" s="337"/>
      <c r="G27" s="338"/>
      <c r="H27" s="669" t="s">
        <v>883</v>
      </c>
      <c r="I27" s="669"/>
      <c r="J27" s="669"/>
      <c r="K27" s="669"/>
      <c r="L27" s="669"/>
      <c r="M27" s="669"/>
      <c r="N27" s="362">
        <f>SUM(N19:N26)</f>
        <v>1</v>
      </c>
      <c r="O27" s="431">
        <f>AVERAGE(O19:O26)</f>
        <v>1</v>
      </c>
      <c r="P27" s="339"/>
      <c r="Q27" s="340"/>
    </row>
    <row r="28" spans="1:18" s="56" customFormat="1" ht="13.5" thickBot="1" x14ac:dyDescent="0.25">
      <c r="A28" s="97"/>
      <c r="B28" s="97"/>
      <c r="C28" s="97"/>
      <c r="D28" s="98"/>
      <c r="E28" s="97"/>
      <c r="F28" s="99"/>
      <c r="G28" s="97"/>
      <c r="H28" s="97"/>
      <c r="I28" s="97"/>
      <c r="J28" s="100"/>
      <c r="K28" s="100"/>
      <c r="L28" s="100"/>
      <c r="M28" s="99"/>
      <c r="N28" s="99"/>
      <c r="O28" s="99"/>
      <c r="P28" s="101"/>
      <c r="Q28" s="101"/>
      <c r="R28" s="55"/>
    </row>
    <row r="29" spans="1:18" x14ac:dyDescent="0.2">
      <c r="A29" s="686" t="s">
        <v>118</v>
      </c>
      <c r="B29" s="687"/>
      <c r="C29" s="699" t="s">
        <v>601</v>
      </c>
      <c r="D29" s="699"/>
      <c r="E29" s="699"/>
      <c r="F29" s="699"/>
      <c r="G29" s="699"/>
      <c r="H29" s="699"/>
      <c r="I29" s="699"/>
      <c r="J29" s="699"/>
      <c r="K29" s="699"/>
      <c r="L29" s="699"/>
      <c r="M29" s="699"/>
      <c r="N29" s="699"/>
      <c r="O29" s="699"/>
      <c r="P29" s="699"/>
      <c r="Q29" s="700"/>
    </row>
    <row r="30" spans="1:18" s="53" customFormat="1" ht="38.25" x14ac:dyDescent="0.2">
      <c r="A30" s="684" t="s">
        <v>0</v>
      </c>
      <c r="B30" s="266" t="s">
        <v>2</v>
      </c>
      <c r="C30" s="266" t="s">
        <v>3</v>
      </c>
      <c r="D30" s="435" t="s">
        <v>1</v>
      </c>
      <c r="E30" s="267" t="s">
        <v>2</v>
      </c>
      <c r="F30" s="701" t="s">
        <v>133</v>
      </c>
      <c r="G30" s="702" t="s">
        <v>124</v>
      </c>
      <c r="H30" s="702"/>
      <c r="I30" s="702"/>
      <c r="J30" s="702"/>
      <c r="K30" s="435" t="s">
        <v>886</v>
      </c>
      <c r="L30" s="435" t="s">
        <v>885</v>
      </c>
      <c r="M30" s="434" t="s">
        <v>888</v>
      </c>
      <c r="N30" s="434" t="s">
        <v>885</v>
      </c>
      <c r="O30" s="511" t="s">
        <v>987</v>
      </c>
      <c r="P30" s="268" t="s">
        <v>17</v>
      </c>
      <c r="Q30" s="703" t="s">
        <v>122</v>
      </c>
      <c r="R30" s="62"/>
    </row>
    <row r="31" spans="1:18" s="53" customFormat="1" ht="26.25" thickBot="1" x14ac:dyDescent="0.25">
      <c r="A31" s="685"/>
      <c r="B31" s="30" t="s">
        <v>9</v>
      </c>
      <c r="C31" s="433" t="s">
        <v>8</v>
      </c>
      <c r="D31" s="279" t="s">
        <v>6</v>
      </c>
      <c r="E31" s="280" t="s">
        <v>7</v>
      </c>
      <c r="F31" s="511"/>
      <c r="G31" s="280" t="s">
        <v>125</v>
      </c>
      <c r="H31" s="280" t="s">
        <v>126</v>
      </c>
      <c r="I31" s="280" t="s">
        <v>127</v>
      </c>
      <c r="J31" s="280" t="s">
        <v>128</v>
      </c>
      <c r="K31" s="435" t="s">
        <v>884</v>
      </c>
      <c r="L31" s="435" t="s">
        <v>890</v>
      </c>
      <c r="M31" s="434" t="s">
        <v>889</v>
      </c>
      <c r="N31" s="434" t="s">
        <v>8</v>
      </c>
      <c r="O31" s="512"/>
      <c r="P31" s="58" t="s">
        <v>18</v>
      </c>
      <c r="Q31" s="737"/>
      <c r="R31" s="62"/>
    </row>
    <row r="32" spans="1:18" ht="25.5" x14ac:dyDescent="0.2">
      <c r="A32" s="716" t="s">
        <v>569</v>
      </c>
      <c r="B32" s="727" t="s">
        <v>576</v>
      </c>
      <c r="C32" s="728">
        <v>43830</v>
      </c>
      <c r="D32" s="291" t="s">
        <v>725</v>
      </c>
      <c r="E32" s="292" t="s">
        <v>869</v>
      </c>
      <c r="F32" s="293">
        <v>0.8</v>
      </c>
      <c r="G32" s="294" t="s">
        <v>698</v>
      </c>
      <c r="H32" s="294" t="s">
        <v>698</v>
      </c>
      <c r="I32" s="294" t="s">
        <v>698</v>
      </c>
      <c r="J32" s="294" t="s">
        <v>698</v>
      </c>
      <c r="K32" s="353">
        <v>1</v>
      </c>
      <c r="L32" s="293">
        <f>+K32*F32</f>
        <v>0.8</v>
      </c>
      <c r="M32" s="664">
        <v>0.15</v>
      </c>
      <c r="N32" s="664">
        <f>SUM(L32:L33)*M32</f>
        <v>0.15</v>
      </c>
      <c r="O32" s="664">
        <f>AVERAGE(K32:K33)</f>
        <v>1</v>
      </c>
      <c r="P32" s="733"/>
      <c r="Q32" s="738" t="s">
        <v>992</v>
      </c>
    </row>
    <row r="33" spans="1:17" ht="38.25" x14ac:dyDescent="0.2">
      <c r="A33" s="680"/>
      <c r="B33" s="441"/>
      <c r="C33" s="441"/>
      <c r="D33" s="10" t="s">
        <v>762</v>
      </c>
      <c r="E33" s="286" t="s">
        <v>869</v>
      </c>
      <c r="F33" s="284">
        <v>0.2</v>
      </c>
      <c r="G33" s="15"/>
      <c r="H33" s="40"/>
      <c r="I33" s="15" t="s">
        <v>698</v>
      </c>
      <c r="J33" s="15" t="s">
        <v>698</v>
      </c>
      <c r="K33" s="88">
        <v>1</v>
      </c>
      <c r="L33" s="284">
        <f t="shared" ref="L33:L54" si="1">+K33*F33</f>
        <v>0.2</v>
      </c>
      <c r="M33" s="665"/>
      <c r="N33" s="665"/>
      <c r="O33" s="665"/>
      <c r="P33" s="734"/>
      <c r="Q33" s="681"/>
    </row>
    <row r="34" spans="1:17" ht="25.5" x14ac:dyDescent="0.2">
      <c r="A34" s="680" t="s">
        <v>570</v>
      </c>
      <c r="B34" s="441" t="s">
        <v>576</v>
      </c>
      <c r="C34" s="442">
        <v>43830</v>
      </c>
      <c r="D34" s="10" t="s">
        <v>726</v>
      </c>
      <c r="E34" s="286" t="s">
        <v>869</v>
      </c>
      <c r="F34" s="284">
        <v>0.1</v>
      </c>
      <c r="G34" s="15"/>
      <c r="H34" s="15" t="s">
        <v>698</v>
      </c>
      <c r="I34" s="15"/>
      <c r="J34" s="15"/>
      <c r="K34" s="88">
        <v>1</v>
      </c>
      <c r="L34" s="284">
        <f t="shared" si="1"/>
        <v>0.1</v>
      </c>
      <c r="M34" s="665">
        <v>0.15</v>
      </c>
      <c r="N34" s="665">
        <f>SUM(L34:L38)*M34</f>
        <v>0.15</v>
      </c>
      <c r="O34" s="665">
        <f>AVERAGE(K34:K38)</f>
        <v>1</v>
      </c>
      <c r="P34" s="739"/>
      <c r="Q34" s="681" t="s">
        <v>993</v>
      </c>
    </row>
    <row r="35" spans="1:17" ht="25.5" x14ac:dyDescent="0.2">
      <c r="A35" s="680"/>
      <c r="B35" s="441"/>
      <c r="C35" s="442"/>
      <c r="D35" s="10" t="s">
        <v>763</v>
      </c>
      <c r="E35" s="286" t="s">
        <v>869</v>
      </c>
      <c r="F35" s="284">
        <v>0.3</v>
      </c>
      <c r="G35" s="15"/>
      <c r="H35" s="15" t="s">
        <v>698</v>
      </c>
      <c r="I35" s="15"/>
      <c r="J35" s="15"/>
      <c r="K35" s="88">
        <v>1</v>
      </c>
      <c r="L35" s="284">
        <f t="shared" si="1"/>
        <v>0.3</v>
      </c>
      <c r="M35" s="665"/>
      <c r="N35" s="665"/>
      <c r="O35" s="665"/>
      <c r="P35" s="739"/>
      <c r="Q35" s="681"/>
    </row>
    <row r="36" spans="1:17" ht="25.5" x14ac:dyDescent="0.2">
      <c r="A36" s="680"/>
      <c r="B36" s="441"/>
      <c r="C36" s="442"/>
      <c r="D36" s="10" t="s">
        <v>764</v>
      </c>
      <c r="E36" s="286" t="s">
        <v>869</v>
      </c>
      <c r="F36" s="284">
        <v>0.1</v>
      </c>
      <c r="G36" s="15"/>
      <c r="H36" s="15"/>
      <c r="I36" s="15" t="s">
        <v>698</v>
      </c>
      <c r="J36" s="15"/>
      <c r="K36" s="88">
        <v>1</v>
      </c>
      <c r="L36" s="284">
        <f t="shared" si="1"/>
        <v>0.1</v>
      </c>
      <c r="M36" s="665"/>
      <c r="N36" s="665"/>
      <c r="O36" s="665"/>
      <c r="P36" s="739"/>
      <c r="Q36" s="681"/>
    </row>
    <row r="37" spans="1:17" ht="25.5" x14ac:dyDescent="0.2">
      <c r="A37" s="680"/>
      <c r="B37" s="441"/>
      <c r="C37" s="441"/>
      <c r="D37" s="10" t="s">
        <v>727</v>
      </c>
      <c r="E37" s="286" t="s">
        <v>869</v>
      </c>
      <c r="F37" s="284">
        <v>0.4</v>
      </c>
      <c r="G37" s="15"/>
      <c r="H37" s="15"/>
      <c r="J37" s="15" t="s">
        <v>698</v>
      </c>
      <c r="K37" s="88">
        <v>1</v>
      </c>
      <c r="L37" s="284">
        <f t="shared" si="1"/>
        <v>0.4</v>
      </c>
      <c r="M37" s="665"/>
      <c r="N37" s="665"/>
      <c r="O37" s="665"/>
      <c r="P37" s="739"/>
      <c r="Q37" s="681"/>
    </row>
    <row r="38" spans="1:17" ht="38.25" x14ac:dyDescent="0.2">
      <c r="A38" s="680"/>
      <c r="B38" s="441"/>
      <c r="C38" s="441"/>
      <c r="D38" s="10" t="s">
        <v>728</v>
      </c>
      <c r="E38" s="286" t="s">
        <v>869</v>
      </c>
      <c r="F38" s="284">
        <v>0.1</v>
      </c>
      <c r="G38" s="15"/>
      <c r="H38" s="15"/>
      <c r="I38" s="15"/>
      <c r="J38" s="15" t="s">
        <v>698</v>
      </c>
      <c r="K38" s="88">
        <v>1</v>
      </c>
      <c r="L38" s="284">
        <f t="shared" si="1"/>
        <v>0.1</v>
      </c>
      <c r="M38" s="665"/>
      <c r="N38" s="665"/>
      <c r="O38" s="665"/>
      <c r="P38" s="739"/>
      <c r="Q38" s="681"/>
    </row>
    <row r="39" spans="1:17" ht="38.25" x14ac:dyDescent="0.2">
      <c r="A39" s="680" t="s">
        <v>729</v>
      </c>
      <c r="B39" s="441" t="s">
        <v>576</v>
      </c>
      <c r="C39" s="442">
        <v>43830</v>
      </c>
      <c r="D39" s="10" t="s">
        <v>730</v>
      </c>
      <c r="E39" s="286" t="s">
        <v>869</v>
      </c>
      <c r="F39" s="284">
        <v>0.2</v>
      </c>
      <c r="G39" s="15"/>
      <c r="H39" s="15" t="s">
        <v>698</v>
      </c>
      <c r="I39" s="15"/>
      <c r="J39" s="15"/>
      <c r="K39" s="88">
        <v>1</v>
      </c>
      <c r="L39" s="284">
        <f t="shared" si="1"/>
        <v>0.2</v>
      </c>
      <c r="M39" s="665">
        <v>0.14000000000000001</v>
      </c>
      <c r="N39" s="665">
        <f>SUM(L39:L42)*M39</f>
        <v>0.14000000000000001</v>
      </c>
      <c r="O39" s="665">
        <f>AVERAGE(K39:K42)</f>
        <v>1</v>
      </c>
      <c r="P39" s="739"/>
      <c r="Q39" s="681" t="s">
        <v>994</v>
      </c>
    </row>
    <row r="40" spans="1:17" ht="38.25" x14ac:dyDescent="0.2">
      <c r="A40" s="680"/>
      <c r="B40" s="441"/>
      <c r="C40" s="441"/>
      <c r="D40" s="10" t="s">
        <v>731</v>
      </c>
      <c r="E40" s="286" t="s">
        <v>869</v>
      </c>
      <c r="F40" s="284">
        <v>0.3</v>
      </c>
      <c r="G40" s="15"/>
      <c r="H40" s="15"/>
      <c r="J40" s="15" t="s">
        <v>698</v>
      </c>
      <c r="K40" s="88">
        <v>1</v>
      </c>
      <c r="L40" s="284">
        <f t="shared" si="1"/>
        <v>0.3</v>
      </c>
      <c r="M40" s="665"/>
      <c r="N40" s="665"/>
      <c r="O40" s="665"/>
      <c r="P40" s="739"/>
      <c r="Q40" s="681"/>
    </row>
    <row r="41" spans="1:17" ht="51" x14ac:dyDescent="0.2">
      <c r="A41" s="680"/>
      <c r="B41" s="441"/>
      <c r="C41" s="441"/>
      <c r="D41" s="10" t="s">
        <v>732</v>
      </c>
      <c r="E41" s="286" t="s">
        <v>869</v>
      </c>
      <c r="F41" s="284">
        <v>0.1</v>
      </c>
      <c r="G41" s="15"/>
      <c r="H41" s="15"/>
      <c r="I41" s="15"/>
      <c r="J41" s="15" t="s">
        <v>698</v>
      </c>
      <c r="K41" s="88">
        <v>1</v>
      </c>
      <c r="L41" s="284">
        <f t="shared" si="1"/>
        <v>0.1</v>
      </c>
      <c r="M41" s="665"/>
      <c r="N41" s="665"/>
      <c r="O41" s="665"/>
      <c r="P41" s="739"/>
      <c r="Q41" s="681"/>
    </row>
    <row r="42" spans="1:17" ht="38.25" x14ac:dyDescent="0.2">
      <c r="A42" s="680"/>
      <c r="B42" s="441"/>
      <c r="C42" s="441"/>
      <c r="D42" s="10" t="s">
        <v>733</v>
      </c>
      <c r="E42" s="286" t="s">
        <v>869</v>
      </c>
      <c r="F42" s="284">
        <v>0.4</v>
      </c>
      <c r="G42" s="15"/>
      <c r="H42" s="15"/>
      <c r="I42" s="15"/>
      <c r="J42" s="15" t="s">
        <v>698</v>
      </c>
      <c r="K42" s="88">
        <v>1</v>
      </c>
      <c r="L42" s="284">
        <f t="shared" si="1"/>
        <v>0.4</v>
      </c>
      <c r="M42" s="665"/>
      <c r="N42" s="665"/>
      <c r="O42" s="665"/>
      <c r="P42" s="739"/>
      <c r="Q42" s="681"/>
    </row>
    <row r="43" spans="1:17" ht="38.25" x14ac:dyDescent="0.2">
      <c r="A43" s="680" t="s">
        <v>572</v>
      </c>
      <c r="B43" s="441" t="s">
        <v>576</v>
      </c>
      <c r="C43" s="442">
        <v>43830</v>
      </c>
      <c r="D43" s="10" t="s">
        <v>734</v>
      </c>
      <c r="E43" s="286" t="s">
        <v>869</v>
      </c>
      <c r="F43" s="284">
        <v>0.2</v>
      </c>
      <c r="G43" s="15"/>
      <c r="H43" s="15" t="s">
        <v>698</v>
      </c>
      <c r="I43" s="15"/>
      <c r="J43" s="15"/>
      <c r="K43" s="88">
        <v>1</v>
      </c>
      <c r="L43" s="284">
        <f t="shared" si="1"/>
        <v>0.2</v>
      </c>
      <c r="M43" s="665">
        <v>0.14000000000000001</v>
      </c>
      <c r="N43" s="665">
        <f>SUM(L43:L46)*M43</f>
        <v>0.14000000000000001</v>
      </c>
      <c r="O43" s="665">
        <f>AVERAGE(K43:K46)</f>
        <v>1</v>
      </c>
      <c r="P43" s="441"/>
      <c r="Q43" s="681" t="s">
        <v>995</v>
      </c>
    </row>
    <row r="44" spans="1:17" ht="38.25" x14ac:dyDescent="0.2">
      <c r="A44" s="680"/>
      <c r="B44" s="441"/>
      <c r="C44" s="442"/>
      <c r="D44" s="10" t="s">
        <v>735</v>
      </c>
      <c r="E44" s="286" t="s">
        <v>869</v>
      </c>
      <c r="F44" s="284">
        <v>0.2</v>
      </c>
      <c r="G44" s="15"/>
      <c r="H44" s="15" t="s">
        <v>698</v>
      </c>
      <c r="I44" s="15"/>
      <c r="J44" s="15"/>
      <c r="K44" s="88">
        <v>1</v>
      </c>
      <c r="L44" s="284">
        <f t="shared" si="1"/>
        <v>0.2</v>
      </c>
      <c r="M44" s="665"/>
      <c r="N44" s="665"/>
      <c r="O44" s="665"/>
      <c r="P44" s="441"/>
      <c r="Q44" s="681"/>
    </row>
    <row r="45" spans="1:17" ht="25.5" x14ac:dyDescent="0.2">
      <c r="A45" s="680"/>
      <c r="B45" s="441"/>
      <c r="C45" s="442"/>
      <c r="D45" s="10" t="s">
        <v>736</v>
      </c>
      <c r="E45" s="286" t="s">
        <v>869</v>
      </c>
      <c r="F45" s="284">
        <v>0.2</v>
      </c>
      <c r="G45" s="15"/>
      <c r="H45" s="15"/>
      <c r="I45" s="15" t="s">
        <v>698</v>
      </c>
      <c r="J45" s="15"/>
      <c r="K45" s="88">
        <v>1</v>
      </c>
      <c r="L45" s="284">
        <f t="shared" si="1"/>
        <v>0.2</v>
      </c>
      <c r="M45" s="665"/>
      <c r="N45" s="665"/>
      <c r="O45" s="665"/>
      <c r="P45" s="441"/>
      <c r="Q45" s="681"/>
    </row>
    <row r="46" spans="1:17" ht="25.5" x14ac:dyDescent="0.2">
      <c r="A46" s="680"/>
      <c r="B46" s="441"/>
      <c r="C46" s="441"/>
      <c r="D46" s="10" t="s">
        <v>737</v>
      </c>
      <c r="E46" s="286" t="s">
        <v>869</v>
      </c>
      <c r="F46" s="284">
        <v>0.4</v>
      </c>
      <c r="G46" s="15"/>
      <c r="H46" s="15"/>
      <c r="I46" s="15"/>
      <c r="J46" s="15" t="s">
        <v>698</v>
      </c>
      <c r="K46" s="88">
        <v>1</v>
      </c>
      <c r="L46" s="284">
        <f t="shared" si="1"/>
        <v>0.4</v>
      </c>
      <c r="M46" s="665"/>
      <c r="N46" s="665"/>
      <c r="O46" s="665"/>
      <c r="P46" s="441"/>
      <c r="Q46" s="681"/>
    </row>
    <row r="47" spans="1:17" ht="25.5" x14ac:dyDescent="0.2">
      <c r="A47" s="680" t="s">
        <v>571</v>
      </c>
      <c r="B47" s="441" t="s">
        <v>576</v>
      </c>
      <c r="C47" s="442">
        <v>43830</v>
      </c>
      <c r="D47" s="10" t="s">
        <v>765</v>
      </c>
      <c r="E47" s="286" t="s">
        <v>869</v>
      </c>
      <c r="F47" s="284">
        <v>0.4</v>
      </c>
      <c r="G47" s="15"/>
      <c r="H47" s="15" t="s">
        <v>698</v>
      </c>
      <c r="I47" s="15"/>
      <c r="J47" s="15"/>
      <c r="K47" s="88">
        <v>1</v>
      </c>
      <c r="L47" s="284">
        <f t="shared" si="1"/>
        <v>0.4</v>
      </c>
      <c r="M47" s="665">
        <v>0.14000000000000001</v>
      </c>
      <c r="N47" s="666">
        <f>SUM(L47:L49)*M47</f>
        <v>0.14000000000000001</v>
      </c>
      <c r="O47" s="665">
        <f>AVERAGE(K47:K49)</f>
        <v>1</v>
      </c>
      <c r="P47" s="441"/>
      <c r="Q47" s="681" t="s">
        <v>996</v>
      </c>
    </row>
    <row r="48" spans="1:17" ht="38.25" x14ac:dyDescent="0.2">
      <c r="A48" s="680"/>
      <c r="B48" s="441"/>
      <c r="C48" s="441"/>
      <c r="D48" s="17" t="s">
        <v>738</v>
      </c>
      <c r="E48" s="286" t="s">
        <v>869</v>
      </c>
      <c r="F48" s="88">
        <v>0.5</v>
      </c>
      <c r="G48" s="40"/>
      <c r="H48" s="40" t="s">
        <v>698</v>
      </c>
      <c r="I48" s="40"/>
      <c r="J48" s="40"/>
      <c r="K48" s="88">
        <v>1</v>
      </c>
      <c r="L48" s="88">
        <f t="shared" si="1"/>
        <v>0.5</v>
      </c>
      <c r="M48" s="665"/>
      <c r="N48" s="666"/>
      <c r="O48" s="665"/>
      <c r="P48" s="441"/>
      <c r="Q48" s="681"/>
    </row>
    <row r="49" spans="1:18" ht="25.5" x14ac:dyDescent="0.2">
      <c r="A49" s="680"/>
      <c r="B49" s="441"/>
      <c r="C49" s="441"/>
      <c r="D49" s="10" t="s">
        <v>771</v>
      </c>
      <c r="E49" s="286" t="s">
        <v>869</v>
      </c>
      <c r="F49" s="284">
        <v>0.1</v>
      </c>
      <c r="G49" s="15"/>
      <c r="H49" s="15"/>
      <c r="I49" s="15"/>
      <c r="J49" s="15" t="s">
        <v>698</v>
      </c>
      <c r="K49" s="88">
        <v>1</v>
      </c>
      <c r="L49" s="284">
        <f t="shared" si="1"/>
        <v>0.1</v>
      </c>
      <c r="M49" s="665"/>
      <c r="N49" s="666"/>
      <c r="O49" s="665"/>
      <c r="P49" s="441"/>
      <c r="Q49" s="681"/>
    </row>
    <row r="50" spans="1:18" ht="38.25" x14ac:dyDescent="0.2">
      <c r="A50" s="680" t="s">
        <v>573</v>
      </c>
      <c r="B50" s="441" t="s">
        <v>576</v>
      </c>
      <c r="C50" s="442">
        <v>43555</v>
      </c>
      <c r="D50" s="10" t="s">
        <v>739</v>
      </c>
      <c r="E50" s="286" t="s">
        <v>869</v>
      </c>
      <c r="F50" s="284">
        <v>0.2</v>
      </c>
      <c r="G50" s="15" t="s">
        <v>698</v>
      </c>
      <c r="H50" s="15"/>
      <c r="I50" s="40"/>
      <c r="J50" s="41"/>
      <c r="K50" s="88">
        <v>1</v>
      </c>
      <c r="L50" s="284">
        <f t="shared" si="1"/>
        <v>0.2</v>
      </c>
      <c r="M50" s="665">
        <v>0.14000000000000001</v>
      </c>
      <c r="N50" s="665">
        <f>SUM(L50:L51)*M50</f>
        <v>0.14000000000000001</v>
      </c>
      <c r="O50" s="665">
        <f>AVERAGE(K50:K51)</f>
        <v>1</v>
      </c>
      <c r="P50" s="441"/>
      <c r="Q50" s="681" t="s">
        <v>981</v>
      </c>
    </row>
    <row r="51" spans="1:18" ht="25.5" x14ac:dyDescent="0.2">
      <c r="A51" s="680"/>
      <c r="B51" s="441"/>
      <c r="C51" s="441"/>
      <c r="D51" s="10" t="s">
        <v>772</v>
      </c>
      <c r="E51" s="286" t="s">
        <v>869</v>
      </c>
      <c r="F51" s="284">
        <v>0.8</v>
      </c>
      <c r="G51" s="15" t="s">
        <v>698</v>
      </c>
      <c r="H51" s="15"/>
      <c r="I51" s="40"/>
      <c r="J51" s="41"/>
      <c r="K51" s="88">
        <v>1</v>
      </c>
      <c r="L51" s="284">
        <f t="shared" si="1"/>
        <v>0.8</v>
      </c>
      <c r="M51" s="665"/>
      <c r="N51" s="665"/>
      <c r="O51" s="665"/>
      <c r="P51" s="441"/>
      <c r="Q51" s="681"/>
    </row>
    <row r="52" spans="1:18" ht="38.25" x14ac:dyDescent="0.2">
      <c r="A52" s="680" t="s">
        <v>568</v>
      </c>
      <c r="B52" s="441" t="s">
        <v>576</v>
      </c>
      <c r="C52" s="442">
        <v>43830</v>
      </c>
      <c r="D52" s="10" t="s">
        <v>740</v>
      </c>
      <c r="E52" s="286" t="s">
        <v>869</v>
      </c>
      <c r="F52" s="284">
        <v>0.3</v>
      </c>
      <c r="G52" s="15" t="s">
        <v>698</v>
      </c>
      <c r="H52" s="15"/>
      <c r="I52" s="15"/>
      <c r="J52" s="15"/>
      <c r="K52" s="88">
        <v>1</v>
      </c>
      <c r="L52" s="284">
        <f t="shared" si="1"/>
        <v>0.3</v>
      </c>
      <c r="M52" s="665">
        <v>0.14000000000000001</v>
      </c>
      <c r="N52" s="666">
        <f>SUM(L52:L54)*M52</f>
        <v>0.14000000000000001</v>
      </c>
      <c r="O52" s="665">
        <f>AVERAGE(K52:K54)</f>
        <v>1</v>
      </c>
      <c r="P52" s="441"/>
      <c r="Q52" s="681" t="s">
        <v>997</v>
      </c>
    </row>
    <row r="53" spans="1:18" ht="25.5" x14ac:dyDescent="0.2">
      <c r="A53" s="680"/>
      <c r="B53" s="441"/>
      <c r="C53" s="441"/>
      <c r="D53" s="10" t="s">
        <v>741</v>
      </c>
      <c r="E53" s="286" t="s">
        <v>869</v>
      </c>
      <c r="F53" s="284">
        <v>0.3</v>
      </c>
      <c r="G53" s="15"/>
      <c r="H53" s="15" t="s">
        <v>698</v>
      </c>
      <c r="I53" s="15"/>
      <c r="J53" s="15"/>
      <c r="K53" s="88">
        <v>1</v>
      </c>
      <c r="L53" s="284">
        <f t="shared" si="1"/>
        <v>0.3</v>
      </c>
      <c r="M53" s="665"/>
      <c r="N53" s="666"/>
      <c r="O53" s="665"/>
      <c r="P53" s="441"/>
      <c r="Q53" s="681"/>
    </row>
    <row r="54" spans="1:18" ht="84.75" customHeight="1" thickBot="1" x14ac:dyDescent="0.25">
      <c r="A54" s="730"/>
      <c r="B54" s="732"/>
      <c r="C54" s="732"/>
      <c r="D54" s="276" t="s">
        <v>742</v>
      </c>
      <c r="E54" s="295" t="s">
        <v>869</v>
      </c>
      <c r="F54" s="285">
        <v>0.4</v>
      </c>
      <c r="G54" s="283"/>
      <c r="H54" s="283"/>
      <c r="I54" s="283"/>
      <c r="J54" s="283" t="s">
        <v>698</v>
      </c>
      <c r="K54" s="351">
        <v>1</v>
      </c>
      <c r="L54" s="285">
        <f t="shared" si="1"/>
        <v>0.4</v>
      </c>
      <c r="M54" s="679"/>
      <c r="N54" s="678"/>
      <c r="O54" s="667"/>
      <c r="P54" s="732"/>
      <c r="Q54" s="741"/>
    </row>
    <row r="55" spans="1:18" ht="30" customHeight="1" x14ac:dyDescent="0.2">
      <c r="A55" s="46"/>
      <c r="B55" s="46"/>
      <c r="C55" s="46"/>
      <c r="D55" s="341"/>
      <c r="E55" s="342"/>
      <c r="F55" s="343"/>
      <c r="G55" s="344"/>
      <c r="H55" s="669" t="s">
        <v>883</v>
      </c>
      <c r="I55" s="669"/>
      <c r="J55" s="669"/>
      <c r="K55" s="669"/>
      <c r="L55" s="669"/>
      <c r="M55" s="669"/>
      <c r="N55" s="362">
        <f>SUM(N32:N54)</f>
        <v>1</v>
      </c>
      <c r="O55" s="431">
        <f>AVERAGE(O32:O54)</f>
        <v>1</v>
      </c>
      <c r="P55" s="46"/>
      <c r="Q55" s="46"/>
    </row>
    <row r="56" spans="1:18" ht="15.75" customHeight="1" thickBot="1" x14ac:dyDescent="0.25">
      <c r="A56" s="46"/>
      <c r="B56" s="46"/>
      <c r="C56" s="106"/>
      <c r="D56" s="107"/>
      <c r="E56" s="46"/>
      <c r="F56" s="108"/>
      <c r="G56" s="46"/>
      <c r="H56" s="46"/>
      <c r="I56" s="46"/>
      <c r="J56" s="106"/>
      <c r="K56" s="106"/>
      <c r="L56" s="106"/>
      <c r="M56" s="108"/>
      <c r="N56" s="108"/>
      <c r="O56" s="108"/>
      <c r="P56" s="109"/>
      <c r="Q56" s="46"/>
    </row>
    <row r="57" spans="1:18" s="53" customFormat="1" ht="27.75" customHeight="1" thickBot="1" x14ac:dyDescent="0.25">
      <c r="A57" s="723" t="s">
        <v>119</v>
      </c>
      <c r="B57" s="724"/>
      <c r="C57" s="725" t="s">
        <v>224</v>
      </c>
      <c r="D57" s="725"/>
      <c r="E57" s="725"/>
      <c r="F57" s="725"/>
      <c r="G57" s="725"/>
      <c r="H57" s="725"/>
      <c r="I57" s="725"/>
      <c r="J57" s="725"/>
      <c r="K57" s="725"/>
      <c r="L57" s="725"/>
      <c r="M57" s="725"/>
      <c r="N57" s="725"/>
      <c r="O57" s="725"/>
      <c r="P57" s="725"/>
      <c r="Q57" s="726"/>
      <c r="R57" s="62"/>
    </row>
    <row r="58" spans="1:18" s="53" customFormat="1" ht="38.25" x14ac:dyDescent="0.2">
      <c r="A58" s="729" t="s">
        <v>0</v>
      </c>
      <c r="B58" s="363" t="s">
        <v>2</v>
      </c>
      <c r="C58" s="363" t="s">
        <v>3</v>
      </c>
      <c r="D58" s="440" t="s">
        <v>1</v>
      </c>
      <c r="E58" s="364" t="s">
        <v>2</v>
      </c>
      <c r="F58" s="742" t="s">
        <v>133</v>
      </c>
      <c r="G58" s="736" t="s">
        <v>124</v>
      </c>
      <c r="H58" s="736"/>
      <c r="I58" s="736"/>
      <c r="J58" s="736"/>
      <c r="K58" s="435" t="s">
        <v>886</v>
      </c>
      <c r="L58" s="435" t="s">
        <v>885</v>
      </c>
      <c r="M58" s="434" t="s">
        <v>888</v>
      </c>
      <c r="N58" s="434" t="s">
        <v>885</v>
      </c>
      <c r="O58" s="511" t="s">
        <v>987</v>
      </c>
      <c r="P58" s="365" t="s">
        <v>17</v>
      </c>
      <c r="Q58" s="735" t="s">
        <v>122</v>
      </c>
      <c r="R58" s="62"/>
    </row>
    <row r="59" spans="1:18" s="53" customFormat="1" ht="25.5" x14ac:dyDescent="0.2">
      <c r="A59" s="684"/>
      <c r="B59" s="269" t="s">
        <v>9</v>
      </c>
      <c r="C59" s="266" t="s">
        <v>8</v>
      </c>
      <c r="D59" s="267" t="s">
        <v>6</v>
      </c>
      <c r="E59" s="435" t="s">
        <v>7</v>
      </c>
      <c r="F59" s="701"/>
      <c r="G59" s="435" t="s">
        <v>125</v>
      </c>
      <c r="H59" s="435" t="s">
        <v>126</v>
      </c>
      <c r="I59" s="435" t="s">
        <v>127</v>
      </c>
      <c r="J59" s="435" t="s">
        <v>128</v>
      </c>
      <c r="K59" s="435" t="s">
        <v>884</v>
      </c>
      <c r="L59" s="435" t="s">
        <v>890</v>
      </c>
      <c r="M59" s="434" t="s">
        <v>889</v>
      </c>
      <c r="N59" s="434" t="s">
        <v>8</v>
      </c>
      <c r="O59" s="512"/>
      <c r="P59" s="268" t="s">
        <v>18</v>
      </c>
      <c r="Q59" s="703"/>
      <c r="R59" s="62"/>
    </row>
    <row r="60" spans="1:18" s="55" customFormat="1" ht="25.5" x14ac:dyDescent="0.2">
      <c r="A60" s="680" t="s">
        <v>574</v>
      </c>
      <c r="B60" s="441" t="s">
        <v>63</v>
      </c>
      <c r="C60" s="41">
        <v>43646</v>
      </c>
      <c r="D60" s="17" t="s">
        <v>804</v>
      </c>
      <c r="E60" s="40" t="s">
        <v>63</v>
      </c>
      <c r="F60" s="278">
        <v>0.15</v>
      </c>
      <c r="G60" s="40"/>
      <c r="H60" s="40"/>
      <c r="I60" s="40" t="s">
        <v>698</v>
      </c>
      <c r="J60" s="41"/>
      <c r="K60" s="88">
        <v>1</v>
      </c>
      <c r="L60" s="88">
        <f>+K60*F60</f>
        <v>0.15</v>
      </c>
      <c r="M60" s="665">
        <v>0.125</v>
      </c>
      <c r="N60" s="666">
        <f>SUM(L60:L62)*M60</f>
        <v>0.125</v>
      </c>
      <c r="O60" s="666">
        <f>AVERAGE(K60:K62)</f>
        <v>1</v>
      </c>
      <c r="P60" s="731">
        <f>5328000*2</f>
        <v>10656000</v>
      </c>
      <c r="Q60" s="681" t="s">
        <v>998</v>
      </c>
    </row>
    <row r="61" spans="1:18" s="55" customFormat="1" ht="25.5" x14ac:dyDescent="0.2">
      <c r="A61" s="680"/>
      <c r="B61" s="441"/>
      <c r="C61" s="41">
        <v>43738</v>
      </c>
      <c r="D61" s="17" t="s">
        <v>805</v>
      </c>
      <c r="E61" s="40" t="s">
        <v>63</v>
      </c>
      <c r="F61" s="278">
        <v>0.35</v>
      </c>
      <c r="G61" s="40"/>
      <c r="H61" s="40"/>
      <c r="I61" s="40" t="s">
        <v>698</v>
      </c>
      <c r="J61" s="41"/>
      <c r="K61" s="88">
        <v>1</v>
      </c>
      <c r="L61" s="88">
        <f t="shared" ref="L61:L84" si="2">+K61*F61</f>
        <v>0.35</v>
      </c>
      <c r="M61" s="665"/>
      <c r="N61" s="666"/>
      <c r="O61" s="666"/>
      <c r="P61" s="731"/>
      <c r="Q61" s="681"/>
    </row>
    <row r="62" spans="1:18" s="55" customFormat="1" ht="38.25" x14ac:dyDescent="0.2">
      <c r="A62" s="680"/>
      <c r="B62" s="441"/>
      <c r="C62" s="41">
        <v>43830</v>
      </c>
      <c r="D62" s="17" t="s">
        <v>990</v>
      </c>
      <c r="E62" s="40" t="s">
        <v>63</v>
      </c>
      <c r="F62" s="278">
        <v>0.5</v>
      </c>
      <c r="G62" s="40"/>
      <c r="H62" s="40"/>
      <c r="I62" s="40"/>
      <c r="J62" s="41" t="s">
        <v>698</v>
      </c>
      <c r="K62" s="88">
        <v>1</v>
      </c>
      <c r="L62" s="88">
        <f t="shared" si="2"/>
        <v>0.5</v>
      </c>
      <c r="M62" s="665"/>
      <c r="N62" s="666"/>
      <c r="O62" s="666"/>
      <c r="P62" s="731"/>
      <c r="Q62" s="681"/>
    </row>
    <row r="63" spans="1:18" ht="25.5" x14ac:dyDescent="0.2">
      <c r="A63" s="680" t="s">
        <v>151</v>
      </c>
      <c r="B63" s="441" t="s">
        <v>567</v>
      </c>
      <c r="C63" s="41">
        <v>43555</v>
      </c>
      <c r="D63" s="17" t="s">
        <v>722</v>
      </c>
      <c r="E63" s="40" t="s">
        <v>743</v>
      </c>
      <c r="F63" s="277">
        <v>0.33</v>
      </c>
      <c r="G63" s="40" t="s">
        <v>698</v>
      </c>
      <c r="H63" s="40"/>
      <c r="I63" s="40"/>
      <c r="J63" s="41"/>
      <c r="K63" s="88">
        <v>1</v>
      </c>
      <c r="L63" s="88">
        <f t="shared" si="2"/>
        <v>0.33</v>
      </c>
      <c r="M63" s="665">
        <v>0.13</v>
      </c>
      <c r="N63" s="666">
        <f>SUM(L63:L65)*M63</f>
        <v>0.13</v>
      </c>
      <c r="O63" s="666">
        <f>AVERAGE(K63:K65)</f>
        <v>1</v>
      </c>
      <c r="P63" s="731">
        <f>3746795/30*90</f>
        <v>11240385</v>
      </c>
      <c r="Q63" s="681" t="s">
        <v>999</v>
      </c>
    </row>
    <row r="64" spans="1:18" ht="38.25" x14ac:dyDescent="0.2">
      <c r="A64" s="680"/>
      <c r="B64" s="441"/>
      <c r="C64" s="41">
        <v>43738</v>
      </c>
      <c r="D64" s="17" t="s">
        <v>865</v>
      </c>
      <c r="E64" s="40" t="s">
        <v>743</v>
      </c>
      <c r="F64" s="277">
        <v>0.33</v>
      </c>
      <c r="G64" s="40"/>
      <c r="H64" s="40"/>
      <c r="I64" s="40" t="s">
        <v>698</v>
      </c>
      <c r="J64" s="41" t="s">
        <v>698</v>
      </c>
      <c r="K64" s="88">
        <v>1</v>
      </c>
      <c r="L64" s="88">
        <f t="shared" si="2"/>
        <v>0.33</v>
      </c>
      <c r="M64" s="665"/>
      <c r="N64" s="666"/>
      <c r="O64" s="666"/>
      <c r="P64" s="731"/>
      <c r="Q64" s="681"/>
    </row>
    <row r="65" spans="1:17" ht="38.25" x14ac:dyDescent="0.2">
      <c r="A65" s="680"/>
      <c r="B65" s="441"/>
      <c r="C65" s="41">
        <v>43830</v>
      </c>
      <c r="D65" s="17" t="s">
        <v>866</v>
      </c>
      <c r="E65" s="40" t="s">
        <v>743</v>
      </c>
      <c r="F65" s="277">
        <v>0.34</v>
      </c>
      <c r="G65" s="40"/>
      <c r="H65" s="40"/>
      <c r="I65" s="40" t="s">
        <v>698</v>
      </c>
      <c r="J65" s="41" t="s">
        <v>698</v>
      </c>
      <c r="K65" s="88">
        <v>1</v>
      </c>
      <c r="L65" s="88">
        <f t="shared" si="2"/>
        <v>0.34</v>
      </c>
      <c r="M65" s="665"/>
      <c r="N65" s="666"/>
      <c r="O65" s="666"/>
      <c r="P65" s="731"/>
      <c r="Q65" s="681"/>
    </row>
    <row r="66" spans="1:17" ht="38.25" x14ac:dyDescent="0.2">
      <c r="A66" s="680" t="s">
        <v>153</v>
      </c>
      <c r="B66" s="441" t="s">
        <v>567</v>
      </c>
      <c r="C66" s="41">
        <v>43538</v>
      </c>
      <c r="D66" s="17" t="s">
        <v>870</v>
      </c>
      <c r="E66" s="40" t="s">
        <v>744</v>
      </c>
      <c r="F66" s="277">
        <v>0.2</v>
      </c>
      <c r="G66" s="40" t="s">
        <v>698</v>
      </c>
      <c r="H66" s="40"/>
      <c r="I66" s="40"/>
      <c r="J66" s="41"/>
      <c r="K66" s="88">
        <v>1</v>
      </c>
      <c r="L66" s="88">
        <f t="shared" si="2"/>
        <v>0.2</v>
      </c>
      <c r="M66" s="665">
        <v>0.13</v>
      </c>
      <c r="N66" s="665">
        <f>SUM(L66:L69)*M66</f>
        <v>0.13</v>
      </c>
      <c r="O66" s="665">
        <f>AVERAGE(K66:K69)</f>
        <v>1</v>
      </c>
      <c r="P66" s="740">
        <v>4000000</v>
      </c>
      <c r="Q66" s="681" t="s">
        <v>1000</v>
      </c>
    </row>
    <row r="67" spans="1:17" ht="38.25" x14ac:dyDescent="0.2">
      <c r="A67" s="680"/>
      <c r="B67" s="441"/>
      <c r="C67" s="41">
        <v>43539</v>
      </c>
      <c r="D67" s="17" t="s">
        <v>871</v>
      </c>
      <c r="E67" s="40" t="s">
        <v>744</v>
      </c>
      <c r="F67" s="277">
        <v>0.2</v>
      </c>
      <c r="G67" s="40" t="s">
        <v>698</v>
      </c>
      <c r="H67" s="40"/>
      <c r="I67" s="40"/>
      <c r="J67" s="41"/>
      <c r="K67" s="88">
        <v>1</v>
      </c>
      <c r="L67" s="88">
        <f t="shared" si="2"/>
        <v>0.2</v>
      </c>
      <c r="M67" s="665"/>
      <c r="N67" s="665"/>
      <c r="O67" s="665"/>
      <c r="P67" s="740"/>
      <c r="Q67" s="681"/>
    </row>
    <row r="68" spans="1:17" s="55" customFormat="1" ht="38.25" x14ac:dyDescent="0.2">
      <c r="A68" s="680"/>
      <c r="B68" s="441"/>
      <c r="C68" s="41">
        <v>43830</v>
      </c>
      <c r="D68" s="282" t="s">
        <v>954</v>
      </c>
      <c r="E68" s="40" t="s">
        <v>744</v>
      </c>
      <c r="F68" s="277">
        <v>0.4</v>
      </c>
      <c r="G68" s="40"/>
      <c r="H68" s="40" t="s">
        <v>698</v>
      </c>
      <c r="I68" s="40" t="s">
        <v>698</v>
      </c>
      <c r="J68" s="41" t="s">
        <v>698</v>
      </c>
      <c r="K68" s="88">
        <v>1</v>
      </c>
      <c r="L68" s="88">
        <f t="shared" si="2"/>
        <v>0.4</v>
      </c>
      <c r="M68" s="665"/>
      <c r="N68" s="665"/>
      <c r="O68" s="665"/>
      <c r="P68" s="740"/>
      <c r="Q68" s="681"/>
    </row>
    <row r="69" spans="1:17" s="55" customFormat="1" ht="38.25" x14ac:dyDescent="0.2">
      <c r="A69" s="680"/>
      <c r="B69" s="441"/>
      <c r="C69" s="41">
        <v>43830</v>
      </c>
      <c r="D69" s="282" t="s">
        <v>872</v>
      </c>
      <c r="E69" s="40" t="s">
        <v>744</v>
      </c>
      <c r="F69" s="277">
        <v>0.2</v>
      </c>
      <c r="G69" s="40"/>
      <c r="H69" s="40"/>
      <c r="I69" s="40"/>
      <c r="J69" s="41" t="s">
        <v>698</v>
      </c>
      <c r="K69" s="88">
        <v>1</v>
      </c>
      <c r="L69" s="88">
        <f t="shared" si="2"/>
        <v>0.2</v>
      </c>
      <c r="M69" s="665"/>
      <c r="N69" s="665"/>
      <c r="O69" s="665"/>
      <c r="P69" s="740"/>
      <c r="Q69" s="681"/>
    </row>
    <row r="70" spans="1:17" s="55" customFormat="1" ht="39" customHeight="1" x14ac:dyDescent="0.2">
      <c r="A70" s="680" t="s">
        <v>881</v>
      </c>
      <c r="B70" s="441" t="s">
        <v>567</v>
      </c>
      <c r="C70" s="41">
        <v>43646</v>
      </c>
      <c r="D70" s="308" t="s">
        <v>826</v>
      </c>
      <c r="E70" s="40" t="s">
        <v>745</v>
      </c>
      <c r="F70" s="277">
        <v>0.2</v>
      </c>
      <c r="G70" s="40" t="s">
        <v>698</v>
      </c>
      <c r="H70" s="40" t="s">
        <v>698</v>
      </c>
      <c r="I70" s="40"/>
      <c r="J70" s="41"/>
      <c r="K70" s="88">
        <v>1</v>
      </c>
      <c r="L70" s="88">
        <f t="shared" si="2"/>
        <v>0.2</v>
      </c>
      <c r="M70" s="665">
        <v>0.13</v>
      </c>
      <c r="N70" s="665">
        <f>SUM(L70:L71)*M70</f>
        <v>0.13</v>
      </c>
      <c r="O70" s="665">
        <f>AVERAGE(K70:K71)</f>
        <v>1</v>
      </c>
      <c r="P70" s="731">
        <v>10000000</v>
      </c>
      <c r="Q70" s="681" t="s">
        <v>1001</v>
      </c>
    </row>
    <row r="71" spans="1:17" s="55" customFormat="1" ht="91.5" customHeight="1" x14ac:dyDescent="0.2">
      <c r="A71" s="680"/>
      <c r="B71" s="441"/>
      <c r="C71" s="41">
        <v>43830</v>
      </c>
      <c r="D71" s="17" t="s">
        <v>955</v>
      </c>
      <c r="E71" s="40" t="s">
        <v>745</v>
      </c>
      <c r="F71" s="277">
        <v>0.8</v>
      </c>
      <c r="G71" s="40"/>
      <c r="H71" s="40" t="s">
        <v>698</v>
      </c>
      <c r="I71" s="40" t="s">
        <v>698</v>
      </c>
      <c r="J71" s="41" t="s">
        <v>698</v>
      </c>
      <c r="K71" s="88">
        <v>1</v>
      </c>
      <c r="L71" s="88">
        <f t="shared" si="2"/>
        <v>0.8</v>
      </c>
      <c r="M71" s="665"/>
      <c r="N71" s="665"/>
      <c r="O71" s="665"/>
      <c r="P71" s="731"/>
      <c r="Q71" s="681"/>
    </row>
    <row r="72" spans="1:17" s="55" customFormat="1" ht="47.25" customHeight="1" x14ac:dyDescent="0.2">
      <c r="A72" s="680" t="s">
        <v>157</v>
      </c>
      <c r="B72" s="441" t="s">
        <v>567</v>
      </c>
      <c r="C72" s="41">
        <v>43554</v>
      </c>
      <c r="D72" s="17" t="s">
        <v>818</v>
      </c>
      <c r="E72" s="40" t="s">
        <v>746</v>
      </c>
      <c r="F72" s="278">
        <v>0.25</v>
      </c>
      <c r="G72" s="40" t="s">
        <v>698</v>
      </c>
      <c r="H72" s="40"/>
      <c r="I72" s="40"/>
      <c r="J72" s="41"/>
      <c r="K72" s="88">
        <v>1</v>
      </c>
      <c r="L72" s="88">
        <f t="shared" si="2"/>
        <v>0.25</v>
      </c>
      <c r="M72" s="665">
        <v>0.12</v>
      </c>
      <c r="N72" s="665">
        <f>SUM(L72:L75)*M72</f>
        <v>0.12</v>
      </c>
      <c r="O72" s="665">
        <f>AVERAGE(K72:K75)</f>
        <v>1</v>
      </c>
      <c r="P72" s="731">
        <v>29000000</v>
      </c>
      <c r="Q72" s="681" t="s">
        <v>1015</v>
      </c>
    </row>
    <row r="73" spans="1:17" s="55" customFormat="1" ht="28.5" customHeight="1" x14ac:dyDescent="0.2">
      <c r="A73" s="680"/>
      <c r="B73" s="441"/>
      <c r="C73" s="41">
        <v>43646</v>
      </c>
      <c r="D73" s="296" t="s">
        <v>819</v>
      </c>
      <c r="E73" s="40" t="s">
        <v>746</v>
      </c>
      <c r="F73" s="278">
        <v>0.25</v>
      </c>
      <c r="G73" s="40"/>
      <c r="H73" s="40" t="s">
        <v>698</v>
      </c>
      <c r="I73" s="40"/>
      <c r="J73" s="41"/>
      <c r="K73" s="88">
        <v>1</v>
      </c>
      <c r="L73" s="88">
        <f t="shared" si="2"/>
        <v>0.25</v>
      </c>
      <c r="M73" s="665"/>
      <c r="N73" s="665"/>
      <c r="O73" s="665"/>
      <c r="P73" s="731"/>
      <c r="Q73" s="681"/>
    </row>
    <row r="74" spans="1:17" s="55" customFormat="1" ht="40.5" customHeight="1" x14ac:dyDescent="0.2">
      <c r="A74" s="680"/>
      <c r="B74" s="441"/>
      <c r="C74" s="41">
        <v>43819</v>
      </c>
      <c r="D74" s="17" t="s">
        <v>956</v>
      </c>
      <c r="E74" s="40" t="s">
        <v>746</v>
      </c>
      <c r="F74" s="278">
        <v>0.25</v>
      </c>
      <c r="G74" s="40"/>
      <c r="H74" s="40"/>
      <c r="I74" s="40"/>
      <c r="J74" s="41" t="s">
        <v>698</v>
      </c>
      <c r="K74" s="88">
        <v>1</v>
      </c>
      <c r="L74" s="88">
        <f t="shared" si="2"/>
        <v>0.25</v>
      </c>
      <c r="M74" s="665"/>
      <c r="N74" s="665"/>
      <c r="O74" s="665"/>
      <c r="P74" s="731"/>
      <c r="Q74" s="681"/>
    </row>
    <row r="75" spans="1:17" s="55" customFormat="1" ht="41.25" customHeight="1" x14ac:dyDescent="0.2">
      <c r="A75" s="680"/>
      <c r="B75" s="441"/>
      <c r="C75" s="41">
        <v>43819</v>
      </c>
      <c r="D75" s="17" t="s">
        <v>709</v>
      </c>
      <c r="E75" s="40" t="s">
        <v>746</v>
      </c>
      <c r="F75" s="278">
        <v>0.25</v>
      </c>
      <c r="G75" s="40"/>
      <c r="H75" s="40"/>
      <c r="I75" s="40"/>
      <c r="J75" s="41" t="s">
        <v>698</v>
      </c>
      <c r="K75" s="88">
        <v>1</v>
      </c>
      <c r="L75" s="88">
        <f t="shared" si="2"/>
        <v>0.25</v>
      </c>
      <c r="M75" s="665"/>
      <c r="N75" s="665"/>
      <c r="O75" s="665"/>
      <c r="P75" s="731"/>
      <c r="Q75" s="681"/>
    </row>
    <row r="76" spans="1:17" s="55" customFormat="1" ht="25.5" x14ac:dyDescent="0.2">
      <c r="A76" s="680" t="s">
        <v>575</v>
      </c>
      <c r="B76" s="441" t="s">
        <v>567</v>
      </c>
      <c r="C76" s="41">
        <v>43646</v>
      </c>
      <c r="D76" s="17" t="s">
        <v>710</v>
      </c>
      <c r="E76" s="40" t="s">
        <v>746</v>
      </c>
      <c r="F76" s="278">
        <v>0.35</v>
      </c>
      <c r="G76" s="40"/>
      <c r="H76" s="40" t="s">
        <v>698</v>
      </c>
      <c r="I76" s="40"/>
      <c r="J76" s="41"/>
      <c r="K76" s="88">
        <v>1</v>
      </c>
      <c r="L76" s="88">
        <f t="shared" si="2"/>
        <v>0.35</v>
      </c>
      <c r="M76" s="665">
        <v>0.12</v>
      </c>
      <c r="N76" s="666">
        <f>SUM(L76:L78)*M76</f>
        <v>0.12</v>
      </c>
      <c r="O76" s="666">
        <f>AVERAGE(K76:K78)</f>
        <v>1</v>
      </c>
      <c r="P76" s="731">
        <v>2357812</v>
      </c>
      <c r="Q76" s="681" t="s">
        <v>982</v>
      </c>
    </row>
    <row r="77" spans="1:17" s="55" customFormat="1" ht="25.5" x14ac:dyDescent="0.2">
      <c r="A77" s="680"/>
      <c r="B77" s="441"/>
      <c r="C77" s="41">
        <v>43646</v>
      </c>
      <c r="D77" s="17" t="s">
        <v>711</v>
      </c>
      <c r="E77" s="40" t="s">
        <v>746</v>
      </c>
      <c r="F77" s="278">
        <v>0.35</v>
      </c>
      <c r="G77" s="40"/>
      <c r="H77" s="40" t="s">
        <v>698</v>
      </c>
      <c r="I77" s="40"/>
      <c r="J77" s="41"/>
      <c r="K77" s="88">
        <v>1</v>
      </c>
      <c r="L77" s="88">
        <f t="shared" si="2"/>
        <v>0.35</v>
      </c>
      <c r="M77" s="665"/>
      <c r="N77" s="666"/>
      <c r="O77" s="666"/>
      <c r="P77" s="731"/>
      <c r="Q77" s="681"/>
    </row>
    <row r="78" spans="1:17" s="55" customFormat="1" ht="33.75" customHeight="1" x14ac:dyDescent="0.2">
      <c r="A78" s="680"/>
      <c r="B78" s="441"/>
      <c r="C78" s="41">
        <v>43646</v>
      </c>
      <c r="D78" s="17" t="s">
        <v>766</v>
      </c>
      <c r="E78" s="40" t="s">
        <v>746</v>
      </c>
      <c r="F78" s="278">
        <v>0.3</v>
      </c>
      <c r="G78" s="40"/>
      <c r="H78" s="40" t="s">
        <v>698</v>
      </c>
      <c r="I78" s="40"/>
      <c r="J78" s="41"/>
      <c r="K78" s="88">
        <v>1</v>
      </c>
      <c r="L78" s="88">
        <f t="shared" si="2"/>
        <v>0.3</v>
      </c>
      <c r="M78" s="665"/>
      <c r="N78" s="666"/>
      <c r="O78" s="666"/>
      <c r="P78" s="731"/>
      <c r="Q78" s="681"/>
    </row>
    <row r="79" spans="1:17" s="55" customFormat="1" ht="38.25" x14ac:dyDescent="0.2">
      <c r="A79" s="680" t="s">
        <v>165</v>
      </c>
      <c r="B79" s="441" t="s">
        <v>567</v>
      </c>
      <c r="C79" s="41">
        <v>43646</v>
      </c>
      <c r="D79" s="17" t="s">
        <v>712</v>
      </c>
      <c r="E79" s="40" t="s">
        <v>743</v>
      </c>
      <c r="F79" s="278">
        <v>0.5</v>
      </c>
      <c r="G79" s="40"/>
      <c r="H79" s="40"/>
      <c r="I79" s="40" t="s">
        <v>698</v>
      </c>
      <c r="J79" s="41"/>
      <c r="K79" s="88">
        <v>1</v>
      </c>
      <c r="L79" s="88">
        <f t="shared" si="2"/>
        <v>0.5</v>
      </c>
      <c r="M79" s="665">
        <v>0.12</v>
      </c>
      <c r="N79" s="666">
        <f>SUM(L79:L81)*M79</f>
        <v>0.12</v>
      </c>
      <c r="O79" s="666">
        <f>AVERAGE(K79:K81)</f>
        <v>1</v>
      </c>
      <c r="P79" s="731">
        <v>5954275</v>
      </c>
      <c r="Q79" s="681" t="s">
        <v>983</v>
      </c>
    </row>
    <row r="80" spans="1:17" s="55" customFormat="1" ht="25.5" x14ac:dyDescent="0.2">
      <c r="A80" s="680"/>
      <c r="B80" s="441"/>
      <c r="C80" s="41">
        <v>43646</v>
      </c>
      <c r="D80" s="17" t="s">
        <v>711</v>
      </c>
      <c r="E80" s="40" t="s">
        <v>746</v>
      </c>
      <c r="F80" s="278">
        <v>0.25</v>
      </c>
      <c r="G80" s="40"/>
      <c r="H80" s="40"/>
      <c r="I80" s="40" t="s">
        <v>698</v>
      </c>
      <c r="J80" s="41"/>
      <c r="K80" s="88">
        <v>1</v>
      </c>
      <c r="L80" s="88">
        <f t="shared" si="2"/>
        <v>0.25</v>
      </c>
      <c r="M80" s="665"/>
      <c r="N80" s="666"/>
      <c r="O80" s="666"/>
      <c r="P80" s="731"/>
      <c r="Q80" s="681"/>
    </row>
    <row r="81" spans="1:18" s="55" customFormat="1" ht="38.25" x14ac:dyDescent="0.2">
      <c r="A81" s="680"/>
      <c r="B81" s="441"/>
      <c r="C81" s="41">
        <v>43738</v>
      </c>
      <c r="D81" s="17" t="s">
        <v>947</v>
      </c>
      <c r="E81" s="40" t="s">
        <v>746</v>
      </c>
      <c r="F81" s="278">
        <v>0.25</v>
      </c>
      <c r="G81" s="40"/>
      <c r="H81" s="40"/>
      <c r="I81" s="40" t="s">
        <v>698</v>
      </c>
      <c r="J81" s="41"/>
      <c r="K81" s="88">
        <v>1</v>
      </c>
      <c r="L81" s="88">
        <f t="shared" si="2"/>
        <v>0.25</v>
      </c>
      <c r="M81" s="665"/>
      <c r="N81" s="666"/>
      <c r="O81" s="666"/>
      <c r="P81" s="731"/>
      <c r="Q81" s="681"/>
    </row>
    <row r="82" spans="1:18" s="306" customFormat="1" ht="25.5" x14ac:dyDescent="0.2">
      <c r="A82" s="755" t="s">
        <v>703</v>
      </c>
      <c r="B82" s="749" t="s">
        <v>704</v>
      </c>
      <c r="C82" s="751">
        <v>43830</v>
      </c>
      <c r="D82" s="299" t="s">
        <v>705</v>
      </c>
      <c r="E82" s="749" t="s">
        <v>747</v>
      </c>
      <c r="F82" s="277">
        <v>0.25</v>
      </c>
      <c r="G82" s="297" t="s">
        <v>698</v>
      </c>
      <c r="H82" s="297"/>
      <c r="I82" s="297"/>
      <c r="J82" s="298"/>
      <c r="K82" s="88">
        <v>1</v>
      </c>
      <c r="L82" s="88">
        <f t="shared" si="2"/>
        <v>0.25</v>
      </c>
      <c r="M82" s="665">
        <v>0.12</v>
      </c>
      <c r="N82" s="666">
        <f>SUM(L82:L84)*M82</f>
        <v>0.12</v>
      </c>
      <c r="O82" s="666">
        <f>AVERAGE(K82:K84)</f>
        <v>1</v>
      </c>
      <c r="P82" s="740">
        <v>29000000</v>
      </c>
      <c r="Q82" s="760" t="s">
        <v>1002</v>
      </c>
      <c r="R82" s="305"/>
    </row>
    <row r="83" spans="1:18" s="306" customFormat="1" ht="38.25" x14ac:dyDescent="0.2">
      <c r="A83" s="755"/>
      <c r="B83" s="749"/>
      <c r="C83" s="751"/>
      <c r="D83" s="299" t="s">
        <v>706</v>
      </c>
      <c r="E83" s="749"/>
      <c r="F83" s="277">
        <v>0.15</v>
      </c>
      <c r="G83" s="297" t="s">
        <v>698</v>
      </c>
      <c r="H83" s="297"/>
      <c r="I83" s="297"/>
      <c r="J83" s="298"/>
      <c r="K83" s="88">
        <v>1</v>
      </c>
      <c r="L83" s="88">
        <f t="shared" si="2"/>
        <v>0.15</v>
      </c>
      <c r="M83" s="665"/>
      <c r="N83" s="666"/>
      <c r="O83" s="666"/>
      <c r="P83" s="740"/>
      <c r="Q83" s="760"/>
      <c r="R83" s="305"/>
    </row>
    <row r="84" spans="1:18" s="306" customFormat="1" ht="39" thickBot="1" x14ac:dyDescent="0.25">
      <c r="A84" s="756"/>
      <c r="B84" s="750"/>
      <c r="C84" s="752"/>
      <c r="D84" s="367" t="s">
        <v>880</v>
      </c>
      <c r="E84" s="750"/>
      <c r="F84" s="302">
        <v>0.6</v>
      </c>
      <c r="G84" s="300"/>
      <c r="H84" s="300" t="s">
        <v>698</v>
      </c>
      <c r="I84" s="300" t="s">
        <v>698</v>
      </c>
      <c r="J84" s="301" t="s">
        <v>698</v>
      </c>
      <c r="K84" s="351">
        <v>1</v>
      </c>
      <c r="L84" s="351">
        <f t="shared" si="2"/>
        <v>0.6</v>
      </c>
      <c r="M84" s="679"/>
      <c r="N84" s="678"/>
      <c r="O84" s="513"/>
      <c r="P84" s="754"/>
      <c r="Q84" s="761"/>
      <c r="R84" s="305"/>
    </row>
    <row r="85" spans="1:18" s="306" customFormat="1" ht="28.5" customHeight="1" x14ac:dyDescent="0.2">
      <c r="A85" s="345"/>
      <c r="B85" s="345"/>
      <c r="C85" s="346"/>
      <c r="D85" s="426"/>
      <c r="E85" s="345"/>
      <c r="F85" s="347"/>
      <c r="G85" s="345"/>
      <c r="H85" s="669" t="s">
        <v>883</v>
      </c>
      <c r="I85" s="669"/>
      <c r="J85" s="669"/>
      <c r="K85" s="669"/>
      <c r="L85" s="669"/>
      <c r="M85" s="669"/>
      <c r="N85" s="362">
        <f>SUM(N60:N84)</f>
        <v>0.995</v>
      </c>
      <c r="O85" s="431">
        <f>AVERAGE(O60:O84)</f>
        <v>1</v>
      </c>
      <c r="P85" s="348"/>
      <c r="Q85" s="345"/>
      <c r="R85" s="305"/>
    </row>
    <row r="86" spans="1:18" s="55" customFormat="1" ht="13.5" thickBot="1" x14ac:dyDescent="0.25">
      <c r="A86" s="72"/>
      <c r="B86" s="72"/>
      <c r="C86" s="75"/>
      <c r="D86" s="76"/>
      <c r="E86" s="72"/>
      <c r="F86" s="83"/>
      <c r="G86" s="72"/>
      <c r="H86" s="72"/>
      <c r="I86" s="72"/>
      <c r="J86" s="75"/>
      <c r="K86" s="75"/>
      <c r="L86" s="75"/>
      <c r="M86" s="83"/>
      <c r="N86" s="83"/>
      <c r="O86" s="83"/>
      <c r="P86" s="265"/>
      <c r="Q86" s="72"/>
    </row>
    <row r="87" spans="1:18" s="53" customFormat="1" ht="22.5" customHeight="1" x14ac:dyDescent="0.2">
      <c r="A87" s="686" t="s">
        <v>121</v>
      </c>
      <c r="B87" s="687"/>
      <c r="C87" s="699" t="s">
        <v>225</v>
      </c>
      <c r="D87" s="699"/>
      <c r="E87" s="699"/>
      <c r="F87" s="699"/>
      <c r="G87" s="699"/>
      <c r="H87" s="699"/>
      <c r="I87" s="699"/>
      <c r="J87" s="699"/>
      <c r="K87" s="699"/>
      <c r="L87" s="699"/>
      <c r="M87" s="699"/>
      <c r="N87" s="699"/>
      <c r="O87" s="699"/>
      <c r="P87" s="699"/>
      <c r="Q87" s="700"/>
      <c r="R87" s="62"/>
    </row>
    <row r="88" spans="1:18" s="53" customFormat="1" ht="38.25" x14ac:dyDescent="0.2">
      <c r="A88" s="684" t="s">
        <v>0</v>
      </c>
      <c r="B88" s="266" t="s">
        <v>2</v>
      </c>
      <c r="C88" s="266" t="s">
        <v>3</v>
      </c>
      <c r="D88" s="435" t="s">
        <v>1</v>
      </c>
      <c r="E88" s="267" t="s">
        <v>2</v>
      </c>
      <c r="F88" s="701" t="s">
        <v>133</v>
      </c>
      <c r="G88" s="702" t="s">
        <v>124</v>
      </c>
      <c r="H88" s="702"/>
      <c r="I88" s="702"/>
      <c r="J88" s="702"/>
      <c r="K88" s="435" t="s">
        <v>886</v>
      </c>
      <c r="L88" s="435" t="s">
        <v>885</v>
      </c>
      <c r="M88" s="434" t="s">
        <v>888</v>
      </c>
      <c r="N88" s="434" t="s">
        <v>885</v>
      </c>
      <c r="O88" s="511" t="s">
        <v>987</v>
      </c>
      <c r="P88" s="268" t="s">
        <v>17</v>
      </c>
      <c r="Q88" s="703" t="s">
        <v>122</v>
      </c>
      <c r="R88" s="62"/>
    </row>
    <row r="89" spans="1:18" s="53" customFormat="1" ht="26.25" thickBot="1" x14ac:dyDescent="0.25">
      <c r="A89" s="685"/>
      <c r="B89" s="30" t="s">
        <v>9</v>
      </c>
      <c r="C89" s="433" t="s">
        <v>8</v>
      </c>
      <c r="D89" s="279" t="s">
        <v>6</v>
      </c>
      <c r="E89" s="280" t="s">
        <v>7</v>
      </c>
      <c r="F89" s="511"/>
      <c r="G89" s="280" t="s">
        <v>125</v>
      </c>
      <c r="H89" s="280" t="s">
        <v>126</v>
      </c>
      <c r="I89" s="280" t="s">
        <v>127</v>
      </c>
      <c r="J89" s="280" t="s">
        <v>128</v>
      </c>
      <c r="K89" s="435" t="s">
        <v>884</v>
      </c>
      <c r="L89" s="435" t="s">
        <v>890</v>
      </c>
      <c r="M89" s="434" t="s">
        <v>889</v>
      </c>
      <c r="N89" s="434" t="s">
        <v>8</v>
      </c>
      <c r="O89" s="512"/>
      <c r="P89" s="58" t="s">
        <v>18</v>
      </c>
      <c r="Q89" s="737"/>
      <c r="R89" s="62"/>
    </row>
    <row r="90" spans="1:18" ht="41.25" customHeight="1" x14ac:dyDescent="0.2">
      <c r="A90" s="716" t="s">
        <v>181</v>
      </c>
      <c r="B90" s="727" t="s">
        <v>577</v>
      </c>
      <c r="C90" s="335">
        <v>43738</v>
      </c>
      <c r="D90" s="329" t="s">
        <v>957</v>
      </c>
      <c r="E90" s="312" t="s">
        <v>743</v>
      </c>
      <c r="F90" s="366">
        <v>0.5</v>
      </c>
      <c r="G90" s="312"/>
      <c r="H90" s="312"/>
      <c r="I90" s="312" t="s">
        <v>698</v>
      </c>
      <c r="J90" s="335"/>
      <c r="K90" s="353">
        <v>1</v>
      </c>
      <c r="L90" s="353">
        <f t="shared" ref="L90:L104" si="3">+K90*F90</f>
        <v>0.5</v>
      </c>
      <c r="M90" s="664">
        <v>0.17</v>
      </c>
      <c r="N90" s="664">
        <f>SUM(L90:L91)*M90</f>
        <v>0.17</v>
      </c>
      <c r="O90" s="664">
        <f>AVERAGE(K90:K91)</f>
        <v>1</v>
      </c>
      <c r="P90" s="745">
        <v>3596463</v>
      </c>
      <c r="Q90" s="738" t="s">
        <v>984</v>
      </c>
    </row>
    <row r="91" spans="1:18" ht="84" customHeight="1" x14ac:dyDescent="0.2">
      <c r="A91" s="680"/>
      <c r="B91" s="441"/>
      <c r="C91" s="41">
        <v>43830</v>
      </c>
      <c r="D91" s="281" t="s">
        <v>713</v>
      </c>
      <c r="E91" s="40" t="s">
        <v>743</v>
      </c>
      <c r="F91" s="278">
        <v>0.5</v>
      </c>
      <c r="G91" s="40"/>
      <c r="H91" s="40"/>
      <c r="I91" s="40"/>
      <c r="J91" s="41" t="s">
        <v>698</v>
      </c>
      <c r="K91" s="88">
        <v>1</v>
      </c>
      <c r="L91" s="88">
        <f t="shared" si="3"/>
        <v>0.5</v>
      </c>
      <c r="M91" s="744"/>
      <c r="N91" s="665"/>
      <c r="O91" s="665"/>
      <c r="P91" s="746"/>
      <c r="Q91" s="681"/>
    </row>
    <row r="92" spans="1:18" s="55" customFormat="1" ht="38.25" x14ac:dyDescent="0.2">
      <c r="A92" s="680" t="s">
        <v>598</v>
      </c>
      <c r="B92" s="441" t="s">
        <v>577</v>
      </c>
      <c r="C92" s="41">
        <v>43646</v>
      </c>
      <c r="D92" s="264" t="s">
        <v>714</v>
      </c>
      <c r="E92" s="40" t="s">
        <v>746</v>
      </c>
      <c r="F92" s="278">
        <v>0.5</v>
      </c>
      <c r="G92" s="40"/>
      <c r="H92" s="40" t="s">
        <v>698</v>
      </c>
      <c r="I92" s="40"/>
      <c r="J92" s="41"/>
      <c r="K92" s="88">
        <v>1</v>
      </c>
      <c r="L92" s="88">
        <f t="shared" si="3"/>
        <v>0.5</v>
      </c>
      <c r="M92" s="665">
        <v>0.17</v>
      </c>
      <c r="N92" s="665">
        <f>SUM(L92:L93)*M92</f>
        <v>0.17</v>
      </c>
      <c r="O92" s="665">
        <f>AVERAGE(K92:K93)</f>
        <v>1</v>
      </c>
      <c r="P92" s="731">
        <v>7073436</v>
      </c>
      <c r="Q92" s="681" t="s">
        <v>1003</v>
      </c>
    </row>
    <row r="93" spans="1:18" s="55" customFormat="1" ht="37.5" customHeight="1" x14ac:dyDescent="0.2">
      <c r="A93" s="680"/>
      <c r="B93" s="441"/>
      <c r="C93" s="41">
        <v>43819</v>
      </c>
      <c r="D93" s="17" t="s">
        <v>958</v>
      </c>
      <c r="E93" s="40" t="s">
        <v>746</v>
      </c>
      <c r="F93" s="278">
        <v>0.5</v>
      </c>
      <c r="G93" s="40"/>
      <c r="H93" s="40"/>
      <c r="I93" s="40"/>
      <c r="J93" s="41" t="s">
        <v>698</v>
      </c>
      <c r="K93" s="88">
        <v>1</v>
      </c>
      <c r="L93" s="88">
        <f t="shared" si="3"/>
        <v>0.5</v>
      </c>
      <c r="M93" s="665"/>
      <c r="N93" s="665"/>
      <c r="O93" s="665"/>
      <c r="P93" s="731"/>
      <c r="Q93" s="681"/>
    </row>
    <row r="94" spans="1:18" s="55" customFormat="1" ht="53.25" customHeight="1" x14ac:dyDescent="0.2">
      <c r="A94" s="680" t="s">
        <v>183</v>
      </c>
      <c r="B94" s="441" t="s">
        <v>577</v>
      </c>
      <c r="C94" s="41">
        <v>43646</v>
      </c>
      <c r="D94" s="17" t="s">
        <v>820</v>
      </c>
      <c r="E94" s="40" t="s">
        <v>743</v>
      </c>
      <c r="F94" s="278">
        <v>0.5</v>
      </c>
      <c r="G94" s="40"/>
      <c r="H94" s="40" t="s">
        <v>698</v>
      </c>
      <c r="I94" s="40"/>
      <c r="J94" s="41"/>
      <c r="K94" s="88">
        <v>1</v>
      </c>
      <c r="L94" s="88">
        <f>+K94*F94</f>
        <v>0.5</v>
      </c>
      <c r="M94" s="665">
        <v>0.17</v>
      </c>
      <c r="N94" s="665">
        <f>SUM(L94:L95)*M94</f>
        <v>0.17</v>
      </c>
      <c r="O94" s="665">
        <f>AVERAGE(K94:K95)</f>
        <v>1</v>
      </c>
      <c r="P94" s="731">
        <v>3596463</v>
      </c>
      <c r="Q94" s="681" t="s">
        <v>1004</v>
      </c>
    </row>
    <row r="95" spans="1:18" s="55" customFormat="1" ht="68.25" customHeight="1" x14ac:dyDescent="0.2">
      <c r="A95" s="680"/>
      <c r="B95" s="441"/>
      <c r="C95" s="41">
        <v>43830</v>
      </c>
      <c r="D95" s="373" t="s">
        <v>821</v>
      </c>
      <c r="E95" s="40" t="s">
        <v>743</v>
      </c>
      <c r="F95" s="278">
        <v>0.5</v>
      </c>
      <c r="G95" s="40"/>
      <c r="H95" s="40"/>
      <c r="I95" s="40" t="s">
        <v>698</v>
      </c>
      <c r="J95" s="41" t="s">
        <v>698</v>
      </c>
      <c r="K95" s="88">
        <v>1</v>
      </c>
      <c r="L95" s="88">
        <f t="shared" si="3"/>
        <v>0.5</v>
      </c>
      <c r="M95" s="665"/>
      <c r="N95" s="665"/>
      <c r="O95" s="665"/>
      <c r="P95" s="731"/>
      <c r="Q95" s="681"/>
    </row>
    <row r="96" spans="1:18" s="55" customFormat="1" ht="35.25" customHeight="1" x14ac:dyDescent="0.2">
      <c r="A96" s="680" t="s">
        <v>825</v>
      </c>
      <c r="B96" s="441" t="s">
        <v>577</v>
      </c>
      <c r="C96" s="41">
        <v>43738</v>
      </c>
      <c r="D96" s="264" t="s">
        <v>715</v>
      </c>
      <c r="E96" s="40" t="s">
        <v>746</v>
      </c>
      <c r="F96" s="278">
        <v>0.5</v>
      </c>
      <c r="G96" s="40"/>
      <c r="H96" s="40" t="s">
        <v>698</v>
      </c>
      <c r="I96" s="40" t="s">
        <v>698</v>
      </c>
      <c r="J96" s="41"/>
      <c r="K96" s="88">
        <v>1</v>
      </c>
      <c r="L96" s="88">
        <f t="shared" si="3"/>
        <v>0.5</v>
      </c>
      <c r="M96" s="665">
        <v>0.17</v>
      </c>
      <c r="N96" s="665">
        <f>SUM(L96:L97)*M96</f>
        <v>0.17</v>
      </c>
      <c r="O96" s="665">
        <f>AVERAGE(K96:K97)</f>
        <v>1</v>
      </c>
      <c r="P96" s="731">
        <v>2357812</v>
      </c>
      <c r="Q96" s="681" t="s">
        <v>1005</v>
      </c>
    </row>
    <row r="97" spans="1:18" s="55" customFormat="1" ht="67.5" customHeight="1" x14ac:dyDescent="0.2">
      <c r="A97" s="680"/>
      <c r="B97" s="441"/>
      <c r="C97" s="41">
        <v>43829</v>
      </c>
      <c r="D97" s="308" t="s">
        <v>824</v>
      </c>
      <c r="E97" s="40" t="s">
        <v>746</v>
      </c>
      <c r="F97" s="278">
        <v>0.5</v>
      </c>
      <c r="G97" s="40"/>
      <c r="H97" s="40"/>
      <c r="I97" s="40" t="s">
        <v>698</v>
      </c>
      <c r="J97" s="41"/>
      <c r="K97" s="88">
        <v>1</v>
      </c>
      <c r="L97" s="88">
        <f t="shared" si="3"/>
        <v>0.5</v>
      </c>
      <c r="M97" s="665"/>
      <c r="N97" s="665"/>
      <c r="O97" s="665"/>
      <c r="P97" s="441"/>
      <c r="Q97" s="681"/>
    </row>
    <row r="98" spans="1:18" s="55" customFormat="1" ht="25.5" x14ac:dyDescent="0.2">
      <c r="A98" s="680" t="s">
        <v>226</v>
      </c>
      <c r="B98" s="441" t="s">
        <v>577</v>
      </c>
      <c r="C98" s="41">
        <v>43646</v>
      </c>
      <c r="D98" s="17" t="s">
        <v>867</v>
      </c>
      <c r="E98" s="40" t="s">
        <v>746</v>
      </c>
      <c r="F98" s="278">
        <v>0.3</v>
      </c>
      <c r="G98" s="40" t="s">
        <v>698</v>
      </c>
      <c r="H98" s="40" t="s">
        <v>698</v>
      </c>
      <c r="I98" s="40"/>
      <c r="J98" s="41"/>
      <c r="K98" s="88">
        <v>1</v>
      </c>
      <c r="L98" s="88">
        <f t="shared" si="3"/>
        <v>0.3</v>
      </c>
      <c r="M98" s="665">
        <v>0.16</v>
      </c>
      <c r="N98" s="666">
        <f>SUM(L98:L100)*M98</f>
        <v>0.16</v>
      </c>
      <c r="O98" s="666">
        <f>AVERAGE(K98:K100)</f>
        <v>1</v>
      </c>
      <c r="P98" s="731">
        <f>1100000*12</f>
        <v>13200000</v>
      </c>
      <c r="Q98" s="681" t="s">
        <v>1006</v>
      </c>
    </row>
    <row r="99" spans="1:18" s="55" customFormat="1" ht="25.5" x14ac:dyDescent="0.2">
      <c r="A99" s="680"/>
      <c r="B99" s="441"/>
      <c r="C99" s="41">
        <v>43830</v>
      </c>
      <c r="D99" s="17" t="s">
        <v>959</v>
      </c>
      <c r="E99" s="40" t="s">
        <v>743</v>
      </c>
      <c r="F99" s="278">
        <v>0.4</v>
      </c>
      <c r="G99" s="40"/>
      <c r="H99" s="40" t="s">
        <v>698</v>
      </c>
      <c r="I99" s="40" t="s">
        <v>698</v>
      </c>
      <c r="J99" s="41" t="s">
        <v>698</v>
      </c>
      <c r="K99" s="88">
        <v>1</v>
      </c>
      <c r="L99" s="88">
        <f t="shared" si="3"/>
        <v>0.4</v>
      </c>
      <c r="M99" s="665"/>
      <c r="N99" s="666"/>
      <c r="O99" s="666"/>
      <c r="P99" s="731"/>
      <c r="Q99" s="681"/>
    </row>
    <row r="100" spans="1:18" s="55" customFormat="1" ht="25.5" x14ac:dyDescent="0.2">
      <c r="A100" s="680"/>
      <c r="B100" s="441"/>
      <c r="C100" s="41">
        <v>43830</v>
      </c>
      <c r="D100" s="17" t="s">
        <v>868</v>
      </c>
      <c r="E100" s="40" t="s">
        <v>748</v>
      </c>
      <c r="F100" s="278">
        <v>0.3</v>
      </c>
      <c r="G100" s="40"/>
      <c r="H100" s="40" t="s">
        <v>698</v>
      </c>
      <c r="I100" s="40" t="s">
        <v>698</v>
      </c>
      <c r="J100" s="41" t="s">
        <v>698</v>
      </c>
      <c r="K100" s="88">
        <v>1</v>
      </c>
      <c r="L100" s="88">
        <f t="shared" si="3"/>
        <v>0.3</v>
      </c>
      <c r="M100" s="665"/>
      <c r="N100" s="666"/>
      <c r="O100" s="666"/>
      <c r="P100" s="731"/>
      <c r="Q100" s="681"/>
    </row>
    <row r="101" spans="1:18" s="55" customFormat="1" ht="38.25" x14ac:dyDescent="0.2">
      <c r="A101" s="680" t="s">
        <v>227</v>
      </c>
      <c r="B101" s="441" t="s">
        <v>577</v>
      </c>
      <c r="C101" s="41">
        <v>43554</v>
      </c>
      <c r="D101" s="17" t="s">
        <v>724</v>
      </c>
      <c r="E101" s="40" t="s">
        <v>748</v>
      </c>
      <c r="F101" s="278">
        <v>0.25</v>
      </c>
      <c r="G101" s="40" t="s">
        <v>698</v>
      </c>
      <c r="H101" s="40"/>
      <c r="I101" s="40"/>
      <c r="J101" s="41"/>
      <c r="K101" s="88">
        <v>1</v>
      </c>
      <c r="L101" s="88">
        <f t="shared" si="3"/>
        <v>0.25</v>
      </c>
      <c r="M101" s="665">
        <v>0.16</v>
      </c>
      <c r="N101" s="665">
        <f>SUM(L101:L104)*M101</f>
        <v>0.16</v>
      </c>
      <c r="O101" s="665">
        <f>AVERAGE(K101:K104)</f>
        <v>1</v>
      </c>
      <c r="P101" s="731">
        <v>13200000</v>
      </c>
      <c r="Q101" s="681" t="s">
        <v>1007</v>
      </c>
    </row>
    <row r="102" spans="1:18" s="55" customFormat="1" ht="51" x14ac:dyDescent="0.2">
      <c r="A102" s="680"/>
      <c r="B102" s="441"/>
      <c r="C102" s="41">
        <v>43830</v>
      </c>
      <c r="D102" s="264" t="s">
        <v>902</v>
      </c>
      <c r="E102" s="40" t="s">
        <v>748</v>
      </c>
      <c r="F102" s="278">
        <v>0.25</v>
      </c>
      <c r="G102" s="40"/>
      <c r="H102" s="40" t="s">
        <v>698</v>
      </c>
      <c r="I102" s="40" t="s">
        <v>698</v>
      </c>
      <c r="J102" s="41" t="s">
        <v>698</v>
      </c>
      <c r="K102" s="88">
        <v>1</v>
      </c>
      <c r="L102" s="88">
        <f t="shared" si="3"/>
        <v>0.25</v>
      </c>
      <c r="M102" s="665"/>
      <c r="N102" s="665"/>
      <c r="O102" s="665"/>
      <c r="P102" s="731"/>
      <c r="Q102" s="681"/>
    </row>
    <row r="103" spans="1:18" s="55" customFormat="1" ht="44.25" customHeight="1" x14ac:dyDescent="0.2">
      <c r="A103" s="680"/>
      <c r="B103" s="441"/>
      <c r="C103" s="41">
        <v>43830</v>
      </c>
      <c r="D103" s="17" t="s">
        <v>716</v>
      </c>
      <c r="E103" s="40" t="s">
        <v>748</v>
      </c>
      <c r="F103" s="278">
        <v>0.25</v>
      </c>
      <c r="G103" s="40" t="s">
        <v>698</v>
      </c>
      <c r="H103" s="40" t="s">
        <v>698</v>
      </c>
      <c r="I103" s="40" t="s">
        <v>698</v>
      </c>
      <c r="J103" s="41" t="s">
        <v>698</v>
      </c>
      <c r="K103" s="88">
        <v>1</v>
      </c>
      <c r="L103" s="88">
        <f t="shared" si="3"/>
        <v>0.25</v>
      </c>
      <c r="M103" s="665"/>
      <c r="N103" s="665"/>
      <c r="O103" s="665"/>
      <c r="P103" s="731"/>
      <c r="Q103" s="681"/>
    </row>
    <row r="104" spans="1:18" s="55" customFormat="1" ht="39" thickBot="1" x14ac:dyDescent="0.25">
      <c r="A104" s="730"/>
      <c r="B104" s="732"/>
      <c r="C104" s="309">
        <v>43830</v>
      </c>
      <c r="D104" s="310" t="s">
        <v>960</v>
      </c>
      <c r="E104" s="288" t="s">
        <v>748</v>
      </c>
      <c r="F104" s="311">
        <v>0.25</v>
      </c>
      <c r="G104" s="288"/>
      <c r="H104" s="288"/>
      <c r="I104" s="288"/>
      <c r="J104" s="309" t="s">
        <v>698</v>
      </c>
      <c r="K104" s="351">
        <v>1</v>
      </c>
      <c r="L104" s="351">
        <f t="shared" si="3"/>
        <v>0.25</v>
      </c>
      <c r="M104" s="679"/>
      <c r="N104" s="679"/>
      <c r="O104" s="667"/>
      <c r="P104" s="747"/>
      <c r="Q104" s="741"/>
    </row>
    <row r="105" spans="1:18" s="55" customFormat="1" ht="18.75" customHeight="1" x14ac:dyDescent="0.2">
      <c r="A105" s="46"/>
      <c r="B105" s="46"/>
      <c r="C105" s="106"/>
      <c r="D105" s="107"/>
      <c r="E105" s="46"/>
      <c r="F105" s="349"/>
      <c r="G105" s="46"/>
      <c r="H105" s="669" t="s">
        <v>883</v>
      </c>
      <c r="I105" s="669"/>
      <c r="J105" s="669"/>
      <c r="K105" s="669"/>
      <c r="L105" s="669"/>
      <c r="M105" s="669"/>
      <c r="N105" s="417">
        <f>SUM(N90:N104)</f>
        <v>1</v>
      </c>
      <c r="O105" s="432">
        <f>AVERAGE(O90:O104)</f>
        <v>1</v>
      </c>
      <c r="P105" s="350"/>
      <c r="Q105" s="46"/>
    </row>
    <row r="106" spans="1:18" ht="13.5" thickBot="1" x14ac:dyDescent="0.25">
      <c r="A106" s="45"/>
      <c r="B106" s="46"/>
      <c r="C106" s="47"/>
      <c r="D106" s="48"/>
      <c r="E106" s="45"/>
      <c r="F106" s="89"/>
      <c r="G106" s="45"/>
      <c r="H106" s="45"/>
      <c r="I106" s="45"/>
      <c r="J106" s="49"/>
      <c r="K106" s="49"/>
      <c r="L106" s="49"/>
      <c r="M106" s="89"/>
      <c r="N106" s="89"/>
      <c r="O106" s="89"/>
      <c r="P106" s="60"/>
      <c r="Q106" s="60"/>
    </row>
    <row r="107" spans="1:18" x14ac:dyDescent="0.2">
      <c r="A107" s="686" t="s">
        <v>120</v>
      </c>
      <c r="B107" s="687"/>
      <c r="C107" s="699" t="s">
        <v>201</v>
      </c>
      <c r="D107" s="699"/>
      <c r="E107" s="699"/>
      <c r="F107" s="699"/>
      <c r="G107" s="699"/>
      <c r="H107" s="699"/>
      <c r="I107" s="699"/>
      <c r="J107" s="699"/>
      <c r="K107" s="699"/>
      <c r="L107" s="699"/>
      <c r="M107" s="699"/>
      <c r="N107" s="699"/>
      <c r="O107" s="699"/>
      <c r="P107" s="699"/>
      <c r="Q107" s="700"/>
    </row>
    <row r="108" spans="1:18" s="53" customFormat="1" ht="38.25" x14ac:dyDescent="0.2">
      <c r="A108" s="684" t="s">
        <v>0</v>
      </c>
      <c r="B108" s="266" t="s">
        <v>2</v>
      </c>
      <c r="C108" s="266" t="s">
        <v>3</v>
      </c>
      <c r="D108" s="435" t="s">
        <v>1</v>
      </c>
      <c r="E108" s="267" t="s">
        <v>2</v>
      </c>
      <c r="F108" s="701" t="s">
        <v>133</v>
      </c>
      <c r="G108" s="702" t="s">
        <v>124</v>
      </c>
      <c r="H108" s="702"/>
      <c r="I108" s="702"/>
      <c r="J108" s="702"/>
      <c r="K108" s="435" t="s">
        <v>886</v>
      </c>
      <c r="L108" s="435" t="s">
        <v>885</v>
      </c>
      <c r="M108" s="434" t="s">
        <v>888</v>
      </c>
      <c r="N108" s="434" t="s">
        <v>885</v>
      </c>
      <c r="O108" s="511" t="s">
        <v>987</v>
      </c>
      <c r="P108" s="268" t="s">
        <v>17</v>
      </c>
      <c r="Q108" s="703" t="s">
        <v>122</v>
      </c>
      <c r="R108" s="62"/>
    </row>
    <row r="109" spans="1:18" s="53" customFormat="1" ht="26.25" thickBot="1" x14ac:dyDescent="0.25">
      <c r="A109" s="685"/>
      <c r="B109" s="30" t="s">
        <v>9</v>
      </c>
      <c r="C109" s="433" t="s">
        <v>8</v>
      </c>
      <c r="D109" s="279" t="s">
        <v>6</v>
      </c>
      <c r="E109" s="280" t="s">
        <v>7</v>
      </c>
      <c r="F109" s="511"/>
      <c r="G109" s="280" t="s">
        <v>125</v>
      </c>
      <c r="H109" s="280" t="s">
        <v>126</v>
      </c>
      <c r="I109" s="280" t="s">
        <v>127</v>
      </c>
      <c r="J109" s="280" t="s">
        <v>128</v>
      </c>
      <c r="K109" s="435" t="s">
        <v>884</v>
      </c>
      <c r="L109" s="435" t="s">
        <v>890</v>
      </c>
      <c r="M109" s="434" t="s">
        <v>889</v>
      </c>
      <c r="N109" s="434" t="s">
        <v>8</v>
      </c>
      <c r="O109" s="512"/>
      <c r="P109" s="58" t="s">
        <v>18</v>
      </c>
      <c r="Q109" s="737"/>
      <c r="R109" s="62"/>
    </row>
    <row r="110" spans="1:18" s="55" customFormat="1" ht="38.25" x14ac:dyDescent="0.2">
      <c r="A110" s="716" t="s">
        <v>578</v>
      </c>
      <c r="B110" s="727" t="s">
        <v>581</v>
      </c>
      <c r="C110" s="728">
        <v>43830</v>
      </c>
      <c r="D110" s="329" t="s">
        <v>961</v>
      </c>
      <c r="E110" s="312" t="s">
        <v>848</v>
      </c>
      <c r="F110" s="313">
        <v>0.3</v>
      </c>
      <c r="G110" s="314"/>
      <c r="H110" s="314"/>
      <c r="I110" s="314" t="s">
        <v>698</v>
      </c>
      <c r="J110" s="314" t="s">
        <v>698</v>
      </c>
      <c r="K110" s="352">
        <v>1</v>
      </c>
      <c r="L110" s="352">
        <f t="shared" ref="L110:L173" si="4">+K110*F110</f>
        <v>0.3</v>
      </c>
      <c r="M110" s="664">
        <v>0.05</v>
      </c>
      <c r="N110" s="663">
        <f>SUM(L110:L113)*M110</f>
        <v>0.05</v>
      </c>
      <c r="O110" s="663">
        <f>AVERAGE(K110:K113)</f>
        <v>1</v>
      </c>
      <c r="P110" s="733">
        <v>25000000</v>
      </c>
      <c r="Q110" s="748" t="s">
        <v>1014</v>
      </c>
    </row>
    <row r="111" spans="1:18" s="55" customFormat="1" ht="51" x14ac:dyDescent="0.2">
      <c r="A111" s="680"/>
      <c r="B111" s="441"/>
      <c r="C111" s="441"/>
      <c r="D111" s="264" t="s">
        <v>962</v>
      </c>
      <c r="E111" s="40" t="s">
        <v>952</v>
      </c>
      <c r="F111" s="315">
        <v>0.3</v>
      </c>
      <c r="G111" s="316"/>
      <c r="H111" s="316"/>
      <c r="I111" s="316"/>
      <c r="J111" s="317" t="s">
        <v>698</v>
      </c>
      <c r="K111" s="88">
        <v>1</v>
      </c>
      <c r="L111" s="88">
        <f t="shared" si="4"/>
        <v>0.3</v>
      </c>
      <c r="M111" s="665"/>
      <c r="N111" s="661"/>
      <c r="O111" s="661"/>
      <c r="P111" s="734"/>
      <c r="Q111" s="682"/>
    </row>
    <row r="112" spans="1:18" s="55" customFormat="1" ht="25.5" x14ac:dyDescent="0.2">
      <c r="A112" s="680"/>
      <c r="B112" s="441"/>
      <c r="C112" s="441"/>
      <c r="D112" s="264" t="s">
        <v>963</v>
      </c>
      <c r="E112" s="40" t="s">
        <v>784</v>
      </c>
      <c r="F112" s="315">
        <v>0.2</v>
      </c>
      <c r="G112" s="316"/>
      <c r="H112" s="316"/>
      <c r="I112" s="316" t="s">
        <v>698</v>
      </c>
      <c r="J112" s="317" t="s">
        <v>698</v>
      </c>
      <c r="K112" s="88">
        <v>1</v>
      </c>
      <c r="L112" s="88">
        <f t="shared" si="4"/>
        <v>0.2</v>
      </c>
      <c r="M112" s="665"/>
      <c r="N112" s="661"/>
      <c r="O112" s="661"/>
      <c r="P112" s="734"/>
      <c r="Q112" s="682"/>
    </row>
    <row r="113" spans="1:18" s="55" customFormat="1" ht="38.25" x14ac:dyDescent="0.2">
      <c r="A113" s="680"/>
      <c r="B113" s="441"/>
      <c r="C113" s="441"/>
      <c r="D113" s="264" t="s">
        <v>964</v>
      </c>
      <c r="E113" s="40" t="s">
        <v>830</v>
      </c>
      <c r="F113" s="315">
        <v>0.2</v>
      </c>
      <c r="G113" s="316"/>
      <c r="H113" s="316"/>
      <c r="I113" s="316" t="s">
        <v>698</v>
      </c>
      <c r="J113" s="317" t="s">
        <v>698</v>
      </c>
      <c r="K113" s="88">
        <v>1</v>
      </c>
      <c r="L113" s="88">
        <f t="shared" si="4"/>
        <v>0.2</v>
      </c>
      <c r="M113" s="665"/>
      <c r="N113" s="661"/>
      <c r="O113" s="661"/>
      <c r="P113" s="734"/>
      <c r="Q113" s="682"/>
    </row>
    <row r="114" spans="1:18" s="55" customFormat="1" ht="25.5" x14ac:dyDescent="0.2">
      <c r="A114" s="680" t="s">
        <v>599</v>
      </c>
      <c r="B114" s="441" t="s">
        <v>581</v>
      </c>
      <c r="C114" s="442">
        <v>43646</v>
      </c>
      <c r="D114" s="318" t="s">
        <v>849</v>
      </c>
      <c r="E114" s="40" t="s">
        <v>830</v>
      </c>
      <c r="F114" s="277">
        <v>0.5</v>
      </c>
      <c r="G114" s="40" t="s">
        <v>698</v>
      </c>
      <c r="H114" s="40"/>
      <c r="I114" s="40"/>
      <c r="J114" s="41"/>
      <c r="K114" s="88">
        <v>1</v>
      </c>
      <c r="L114" s="88">
        <f t="shared" si="4"/>
        <v>0.5</v>
      </c>
      <c r="M114" s="665">
        <v>0.05</v>
      </c>
      <c r="N114" s="660">
        <f>SUM(L114:L116)*M114</f>
        <v>0.05</v>
      </c>
      <c r="O114" s="660">
        <f>AVERAGE(K114:K116)</f>
        <v>1</v>
      </c>
      <c r="P114" s="734">
        <v>2000000</v>
      </c>
      <c r="Q114" s="681" t="s">
        <v>985</v>
      </c>
    </row>
    <row r="115" spans="1:18" s="55" customFormat="1" ht="51" x14ac:dyDescent="0.2">
      <c r="A115" s="680"/>
      <c r="B115" s="441"/>
      <c r="C115" s="442"/>
      <c r="D115" s="318" t="s">
        <v>833</v>
      </c>
      <c r="E115" s="40" t="s">
        <v>830</v>
      </c>
      <c r="F115" s="277">
        <v>0.25</v>
      </c>
      <c r="G115" s="40"/>
      <c r="H115" s="40" t="s">
        <v>698</v>
      </c>
      <c r="I115" s="40"/>
      <c r="J115" s="41"/>
      <c r="K115" s="88">
        <v>1</v>
      </c>
      <c r="L115" s="88">
        <f t="shared" si="4"/>
        <v>0.25</v>
      </c>
      <c r="M115" s="665"/>
      <c r="N115" s="660"/>
      <c r="O115" s="660"/>
      <c r="P115" s="734"/>
      <c r="Q115" s="681"/>
    </row>
    <row r="116" spans="1:18" s="55" customFormat="1" ht="25.5" x14ac:dyDescent="0.2">
      <c r="A116" s="680"/>
      <c r="B116" s="441"/>
      <c r="C116" s="442"/>
      <c r="D116" s="308" t="s">
        <v>850</v>
      </c>
      <c r="E116" s="40" t="s">
        <v>830</v>
      </c>
      <c r="F116" s="277">
        <v>0.25</v>
      </c>
      <c r="G116" s="40"/>
      <c r="H116" s="40" t="s">
        <v>698</v>
      </c>
      <c r="I116" s="40"/>
      <c r="J116" s="41"/>
      <c r="K116" s="88">
        <v>1</v>
      </c>
      <c r="L116" s="88">
        <f t="shared" si="4"/>
        <v>0.25</v>
      </c>
      <c r="M116" s="665"/>
      <c r="N116" s="660"/>
      <c r="O116" s="660"/>
      <c r="P116" s="734"/>
      <c r="Q116" s="681"/>
    </row>
    <row r="117" spans="1:18" s="55" customFormat="1" ht="63.75" x14ac:dyDescent="0.2">
      <c r="A117" s="680" t="s">
        <v>579</v>
      </c>
      <c r="B117" s="441" t="s">
        <v>581</v>
      </c>
      <c r="C117" s="442">
        <v>43830</v>
      </c>
      <c r="D117" s="264" t="s">
        <v>832</v>
      </c>
      <c r="E117" s="40" t="s">
        <v>831</v>
      </c>
      <c r="F117" s="319">
        <v>0.5</v>
      </c>
      <c r="G117" s="307" t="s">
        <v>698</v>
      </c>
      <c r="H117" s="307" t="s">
        <v>698</v>
      </c>
      <c r="I117" s="307" t="s">
        <v>698</v>
      </c>
      <c r="J117" s="40"/>
      <c r="K117" s="88">
        <v>1</v>
      </c>
      <c r="L117" s="88">
        <f t="shared" si="4"/>
        <v>0.5</v>
      </c>
      <c r="M117" s="665">
        <v>0.05</v>
      </c>
      <c r="N117" s="660">
        <f>SUM(L117:L119)*M117</f>
        <v>4.5500000000000006E-2</v>
      </c>
      <c r="O117" s="660">
        <f>AVERAGE(K117:K119)</f>
        <v>0.88</v>
      </c>
      <c r="P117" s="320">
        <v>75000000</v>
      </c>
      <c r="Q117" s="681" t="s">
        <v>1011</v>
      </c>
    </row>
    <row r="118" spans="1:18" s="55" customFormat="1" ht="51" x14ac:dyDescent="0.2">
      <c r="A118" s="680"/>
      <c r="B118" s="441"/>
      <c r="C118" s="442"/>
      <c r="D118" s="264" t="s">
        <v>965</v>
      </c>
      <c r="E118" s="40" t="s">
        <v>831</v>
      </c>
      <c r="F118" s="319">
        <v>0.25</v>
      </c>
      <c r="G118" s="307"/>
      <c r="H118" s="307"/>
      <c r="I118" s="307" t="s">
        <v>698</v>
      </c>
      <c r="J118" s="40" t="s">
        <v>698</v>
      </c>
      <c r="K118" s="88">
        <v>0.64</v>
      </c>
      <c r="L118" s="88">
        <f t="shared" si="4"/>
        <v>0.16</v>
      </c>
      <c r="M118" s="665"/>
      <c r="N118" s="660"/>
      <c r="O118" s="660"/>
      <c r="P118" s="320">
        <v>0</v>
      </c>
      <c r="Q118" s="681"/>
    </row>
    <row r="119" spans="1:18" s="55" customFormat="1" ht="51" x14ac:dyDescent="0.2">
      <c r="A119" s="680"/>
      <c r="B119" s="441"/>
      <c r="C119" s="442"/>
      <c r="D119" s="17" t="s">
        <v>966</v>
      </c>
      <c r="E119" s="40" t="s">
        <v>831</v>
      </c>
      <c r="F119" s="319">
        <v>0.25</v>
      </c>
      <c r="G119" s="40"/>
      <c r="H119" s="40"/>
      <c r="I119" s="40" t="s">
        <v>698</v>
      </c>
      <c r="J119" s="40" t="s">
        <v>698</v>
      </c>
      <c r="K119" s="88">
        <v>1</v>
      </c>
      <c r="L119" s="88">
        <f t="shared" si="4"/>
        <v>0.25</v>
      </c>
      <c r="M119" s="665"/>
      <c r="N119" s="660"/>
      <c r="O119" s="660"/>
      <c r="P119" s="320">
        <v>34000000</v>
      </c>
      <c r="Q119" s="681"/>
    </row>
    <row r="120" spans="1:18" s="55" customFormat="1" ht="31.5" customHeight="1" x14ac:dyDescent="0.2">
      <c r="A120" s="680" t="s">
        <v>580</v>
      </c>
      <c r="B120" s="441" t="s">
        <v>581</v>
      </c>
      <c r="C120" s="442">
        <v>43830</v>
      </c>
      <c r="D120" s="308" t="s">
        <v>887</v>
      </c>
      <c r="E120" s="441" t="s">
        <v>774</v>
      </c>
      <c r="F120" s="278">
        <v>0.4</v>
      </c>
      <c r="G120" s="308"/>
      <c r="H120" s="308"/>
      <c r="I120" s="40" t="s">
        <v>698</v>
      </c>
      <c r="J120" s="308"/>
      <c r="K120" s="88">
        <v>1</v>
      </c>
      <c r="L120" s="88">
        <f t="shared" si="4"/>
        <v>0.4</v>
      </c>
      <c r="M120" s="665">
        <v>0.05</v>
      </c>
      <c r="N120" s="661">
        <f>SUM(L120:L121)*M120</f>
        <v>0.05</v>
      </c>
      <c r="O120" s="661">
        <f>AVERAGE(K120:K121)</f>
        <v>1</v>
      </c>
      <c r="P120" s="734">
        <v>5000000</v>
      </c>
      <c r="Q120" s="681" t="s">
        <v>1012</v>
      </c>
    </row>
    <row r="121" spans="1:18" s="55" customFormat="1" ht="51" customHeight="1" x14ac:dyDescent="0.2">
      <c r="A121" s="680"/>
      <c r="B121" s="441"/>
      <c r="C121" s="442"/>
      <c r="D121" s="308" t="s">
        <v>967</v>
      </c>
      <c r="E121" s="441"/>
      <c r="F121" s="278">
        <v>0.6</v>
      </c>
      <c r="G121" s="308"/>
      <c r="H121" s="308"/>
      <c r="I121" s="40" t="s">
        <v>698</v>
      </c>
      <c r="J121" s="40" t="s">
        <v>698</v>
      </c>
      <c r="K121" s="88">
        <v>1</v>
      </c>
      <c r="L121" s="88">
        <f t="shared" si="4"/>
        <v>0.6</v>
      </c>
      <c r="M121" s="665"/>
      <c r="N121" s="661"/>
      <c r="O121" s="661"/>
      <c r="P121" s="734"/>
      <c r="Q121" s="681"/>
    </row>
    <row r="122" spans="1:18" s="55" customFormat="1" ht="42.75" customHeight="1" x14ac:dyDescent="0.2">
      <c r="A122" s="680" t="s">
        <v>587</v>
      </c>
      <c r="B122" s="441" t="s">
        <v>583</v>
      </c>
      <c r="C122" s="442">
        <v>43830</v>
      </c>
      <c r="D122" s="308" t="s">
        <v>768</v>
      </c>
      <c r="E122" s="40" t="s">
        <v>812</v>
      </c>
      <c r="F122" s="277">
        <v>0.25</v>
      </c>
      <c r="G122" s="40"/>
      <c r="H122" s="40" t="s">
        <v>698</v>
      </c>
      <c r="I122" s="40" t="s">
        <v>698</v>
      </c>
      <c r="J122" s="41" t="s">
        <v>698</v>
      </c>
      <c r="K122" s="88">
        <v>1</v>
      </c>
      <c r="L122" s="88">
        <f t="shared" si="4"/>
        <v>0.25</v>
      </c>
      <c r="M122" s="665">
        <v>0.05</v>
      </c>
      <c r="N122" s="661">
        <f>SUM(L122:L125)*M122</f>
        <v>0.05</v>
      </c>
      <c r="O122" s="661">
        <f>AVERAGE(K122:K125)</f>
        <v>1</v>
      </c>
      <c r="P122" s="321">
        <v>23000000</v>
      </c>
      <c r="Q122" s="681" t="s">
        <v>602</v>
      </c>
    </row>
    <row r="123" spans="1:18" s="55" customFormat="1" ht="28.5" customHeight="1" x14ac:dyDescent="0.2">
      <c r="A123" s="680"/>
      <c r="B123" s="441"/>
      <c r="C123" s="442"/>
      <c r="D123" s="17" t="s">
        <v>769</v>
      </c>
      <c r="E123" s="40" t="s">
        <v>814</v>
      </c>
      <c r="F123" s="322">
        <v>0.25</v>
      </c>
      <c r="G123" s="307" t="s">
        <v>698</v>
      </c>
      <c r="H123" s="307" t="s">
        <v>698</v>
      </c>
      <c r="I123" s="307"/>
      <c r="J123" s="40"/>
      <c r="K123" s="88">
        <v>1</v>
      </c>
      <c r="L123" s="368">
        <f t="shared" si="4"/>
        <v>0.25</v>
      </c>
      <c r="M123" s="665"/>
      <c r="N123" s="661"/>
      <c r="O123" s="661"/>
      <c r="P123" s="287">
        <v>5000000</v>
      </c>
      <c r="Q123" s="681"/>
    </row>
    <row r="124" spans="1:18" s="55" customFormat="1" ht="38.25" x14ac:dyDescent="0.2">
      <c r="A124" s="680"/>
      <c r="B124" s="441"/>
      <c r="C124" s="442"/>
      <c r="D124" s="17" t="s">
        <v>815</v>
      </c>
      <c r="E124" s="40" t="s">
        <v>814</v>
      </c>
      <c r="F124" s="322">
        <v>0.25</v>
      </c>
      <c r="G124" s="307"/>
      <c r="H124" s="307" t="s">
        <v>698</v>
      </c>
      <c r="I124" s="307" t="s">
        <v>698</v>
      </c>
      <c r="J124" s="40"/>
      <c r="K124" s="88">
        <v>1</v>
      </c>
      <c r="L124" s="368">
        <f t="shared" si="4"/>
        <v>0.25</v>
      </c>
      <c r="M124" s="665"/>
      <c r="N124" s="661"/>
      <c r="O124" s="661"/>
      <c r="P124" s="287">
        <v>5000000</v>
      </c>
      <c r="Q124" s="681"/>
    </row>
    <row r="125" spans="1:18" s="55" customFormat="1" ht="38.25" customHeight="1" x14ac:dyDescent="0.2">
      <c r="A125" s="680"/>
      <c r="B125" s="441"/>
      <c r="C125" s="441"/>
      <c r="D125" s="17" t="s">
        <v>777</v>
      </c>
      <c r="E125" s="40" t="s">
        <v>814</v>
      </c>
      <c r="F125" s="322">
        <v>0.25</v>
      </c>
      <c r="G125" s="307"/>
      <c r="H125" s="307" t="s">
        <v>698</v>
      </c>
      <c r="I125" s="307" t="s">
        <v>698</v>
      </c>
      <c r="J125" s="40" t="s">
        <v>698</v>
      </c>
      <c r="K125" s="88">
        <v>1</v>
      </c>
      <c r="L125" s="88">
        <f t="shared" si="4"/>
        <v>0.25</v>
      </c>
      <c r="M125" s="665"/>
      <c r="N125" s="661"/>
      <c r="O125" s="661"/>
      <c r="P125" s="287">
        <v>5000000</v>
      </c>
      <c r="Q125" s="681"/>
    </row>
    <row r="126" spans="1:18" s="55" customFormat="1" ht="38.25" x14ac:dyDescent="0.2">
      <c r="A126" s="680" t="s">
        <v>230</v>
      </c>
      <c r="B126" s="441" t="s">
        <v>63</v>
      </c>
      <c r="C126" s="442">
        <v>43830</v>
      </c>
      <c r="D126" s="17" t="s">
        <v>782</v>
      </c>
      <c r="E126" s="40" t="s">
        <v>783</v>
      </c>
      <c r="F126" s="278">
        <v>0.2</v>
      </c>
      <c r="G126" s="40" t="s">
        <v>698</v>
      </c>
      <c r="H126" s="40"/>
      <c r="I126" s="40"/>
      <c r="J126" s="41"/>
      <c r="K126" s="88">
        <v>1</v>
      </c>
      <c r="L126" s="88">
        <f t="shared" si="4"/>
        <v>0.2</v>
      </c>
      <c r="M126" s="665">
        <v>0.05</v>
      </c>
      <c r="N126" s="660">
        <f>SUM(L126:L128)*M126</f>
        <v>0.05</v>
      </c>
      <c r="O126" s="660">
        <f>AVERAGE(K126:K128)</f>
        <v>1</v>
      </c>
      <c r="P126" s="753">
        <f>1969832+5328000/30*5</f>
        <v>2857832</v>
      </c>
      <c r="Q126" s="681" t="s">
        <v>602</v>
      </c>
      <c r="R126" s="377">
        <v>0.2</v>
      </c>
    </row>
    <row r="127" spans="1:18" s="55" customFormat="1" ht="78" customHeight="1" x14ac:dyDescent="0.2">
      <c r="A127" s="680"/>
      <c r="B127" s="441"/>
      <c r="C127" s="441"/>
      <c r="D127" s="17" t="s">
        <v>968</v>
      </c>
      <c r="E127" s="40" t="s">
        <v>784</v>
      </c>
      <c r="F127" s="278">
        <v>0.3</v>
      </c>
      <c r="G127" s="40"/>
      <c r="H127" s="40"/>
      <c r="I127" s="40"/>
      <c r="J127" s="41" t="s">
        <v>698</v>
      </c>
      <c r="K127" s="88">
        <v>1</v>
      </c>
      <c r="L127" s="88">
        <f t="shared" si="4"/>
        <v>0.3</v>
      </c>
      <c r="M127" s="665"/>
      <c r="N127" s="660"/>
      <c r="O127" s="660"/>
      <c r="P127" s="753"/>
      <c r="Q127" s="681"/>
    </row>
    <row r="128" spans="1:18" s="55" customFormat="1" ht="54" customHeight="1" x14ac:dyDescent="0.2">
      <c r="A128" s="680"/>
      <c r="B128" s="441"/>
      <c r="C128" s="441"/>
      <c r="D128" s="17" t="s">
        <v>785</v>
      </c>
      <c r="E128" s="40" t="s">
        <v>783</v>
      </c>
      <c r="F128" s="278">
        <v>0.5</v>
      </c>
      <c r="G128" s="40"/>
      <c r="H128" s="40"/>
      <c r="I128" s="40" t="s">
        <v>698</v>
      </c>
      <c r="J128" s="41" t="s">
        <v>698</v>
      </c>
      <c r="K128" s="88">
        <v>1</v>
      </c>
      <c r="L128" s="88">
        <f t="shared" si="4"/>
        <v>0.5</v>
      </c>
      <c r="M128" s="665"/>
      <c r="N128" s="660"/>
      <c r="O128" s="660"/>
      <c r="P128" s="753"/>
      <c r="Q128" s="681"/>
    </row>
    <row r="129" spans="1:22" s="55" customFormat="1" ht="38.25" x14ac:dyDescent="0.2">
      <c r="A129" s="680" t="s">
        <v>231</v>
      </c>
      <c r="B129" s="441" t="s">
        <v>63</v>
      </c>
      <c r="C129" s="442">
        <v>43830</v>
      </c>
      <c r="D129" s="17" t="s">
        <v>786</v>
      </c>
      <c r="E129" s="40" t="s">
        <v>784</v>
      </c>
      <c r="F129" s="278">
        <v>0.2</v>
      </c>
      <c r="G129" s="40" t="s">
        <v>698</v>
      </c>
      <c r="H129" s="40" t="s">
        <v>698</v>
      </c>
      <c r="I129" s="40"/>
      <c r="J129" s="41"/>
      <c r="K129" s="88">
        <v>1</v>
      </c>
      <c r="L129" s="88">
        <f t="shared" si="4"/>
        <v>0.2</v>
      </c>
      <c r="M129" s="665">
        <v>0.05</v>
      </c>
      <c r="N129" s="661">
        <f>SUM(L129:L135)*M129</f>
        <v>0.05</v>
      </c>
      <c r="O129" s="661">
        <f>AVERAGE(K129:K135)</f>
        <v>1</v>
      </c>
      <c r="P129" s="753">
        <f>5328000/30*18+1969832/30*20+2133900/30*5+2709000/30*20</f>
        <v>6671671.333333333</v>
      </c>
      <c r="Q129" s="681" t="s">
        <v>602</v>
      </c>
      <c r="R129" s="88">
        <v>0.1</v>
      </c>
      <c r="S129" s="377">
        <f>SUM(R129:R133)</f>
        <v>0.39999999999999997</v>
      </c>
    </row>
    <row r="130" spans="1:22" s="55" customFormat="1" ht="38.25" x14ac:dyDescent="0.2">
      <c r="A130" s="680"/>
      <c r="B130" s="441"/>
      <c r="C130" s="442"/>
      <c r="D130" s="17" t="s">
        <v>787</v>
      </c>
      <c r="E130" s="40" t="s">
        <v>784</v>
      </c>
      <c r="F130" s="278">
        <v>0.1</v>
      </c>
      <c r="G130" s="40"/>
      <c r="H130" s="40" t="s">
        <v>698</v>
      </c>
      <c r="I130" s="40"/>
      <c r="J130" s="41"/>
      <c r="K130" s="88">
        <v>1</v>
      </c>
      <c r="L130" s="88">
        <f t="shared" si="4"/>
        <v>0.1</v>
      </c>
      <c r="M130" s="665"/>
      <c r="N130" s="661"/>
      <c r="O130" s="661"/>
      <c r="P130" s="753"/>
      <c r="Q130" s="681"/>
      <c r="R130" s="88"/>
    </row>
    <row r="131" spans="1:22" s="55" customFormat="1" ht="63.75" x14ac:dyDescent="0.2">
      <c r="A131" s="680"/>
      <c r="B131" s="441"/>
      <c r="C131" s="441"/>
      <c r="D131" s="17" t="s">
        <v>788</v>
      </c>
      <c r="E131" s="40" t="s">
        <v>783</v>
      </c>
      <c r="F131" s="278">
        <v>0.1</v>
      </c>
      <c r="G131" s="40" t="s">
        <v>698</v>
      </c>
      <c r="H131" s="40"/>
      <c r="I131" s="40"/>
      <c r="J131" s="41"/>
      <c r="K131" s="88">
        <v>1</v>
      </c>
      <c r="L131" s="88">
        <f t="shared" si="4"/>
        <v>0.1</v>
      </c>
      <c r="M131" s="665"/>
      <c r="N131" s="661"/>
      <c r="O131" s="661"/>
      <c r="P131" s="753"/>
      <c r="Q131" s="681"/>
      <c r="R131" s="88">
        <v>0.1</v>
      </c>
      <c r="V131" s="369"/>
    </row>
    <row r="132" spans="1:22" s="55" customFormat="1" ht="51" x14ac:dyDescent="0.2">
      <c r="A132" s="680"/>
      <c r="B132" s="441"/>
      <c r="C132" s="441"/>
      <c r="D132" s="308" t="s">
        <v>789</v>
      </c>
      <c r="E132" s="40" t="s">
        <v>790</v>
      </c>
      <c r="F132" s="278">
        <v>0.15</v>
      </c>
      <c r="G132" s="40" t="s">
        <v>698</v>
      </c>
      <c r="H132" s="40"/>
      <c r="I132" s="40"/>
      <c r="J132" s="41"/>
      <c r="K132" s="88">
        <v>1</v>
      </c>
      <c r="L132" s="88">
        <f t="shared" si="4"/>
        <v>0.15</v>
      </c>
      <c r="M132" s="665"/>
      <c r="N132" s="661"/>
      <c r="O132" s="661"/>
      <c r="P132" s="753"/>
      <c r="Q132" s="681"/>
      <c r="R132" s="88">
        <v>0.15</v>
      </c>
    </row>
    <row r="133" spans="1:22" s="55" customFormat="1" ht="51" x14ac:dyDescent="0.2">
      <c r="A133" s="680"/>
      <c r="B133" s="441"/>
      <c r="C133" s="441"/>
      <c r="D133" s="308" t="s">
        <v>791</v>
      </c>
      <c r="E133" s="40" t="s">
        <v>784</v>
      </c>
      <c r="F133" s="278">
        <v>0.1</v>
      </c>
      <c r="G133" s="40" t="s">
        <v>698</v>
      </c>
      <c r="H133" s="40" t="s">
        <v>698</v>
      </c>
      <c r="I133" s="40"/>
      <c r="J133" s="41"/>
      <c r="K133" s="88">
        <v>1</v>
      </c>
      <c r="L133" s="88">
        <f t="shared" si="4"/>
        <v>0.1</v>
      </c>
      <c r="M133" s="665"/>
      <c r="N133" s="661"/>
      <c r="O133" s="661"/>
      <c r="P133" s="753"/>
      <c r="Q133" s="681"/>
      <c r="R133" s="88">
        <v>0.05</v>
      </c>
    </row>
    <row r="134" spans="1:22" s="55" customFormat="1" ht="63.75" x14ac:dyDescent="0.2">
      <c r="A134" s="680"/>
      <c r="B134" s="441"/>
      <c r="C134" s="441"/>
      <c r="D134" s="308" t="s">
        <v>969</v>
      </c>
      <c r="E134" s="40" t="s">
        <v>783</v>
      </c>
      <c r="F134" s="278">
        <v>0.15</v>
      </c>
      <c r="G134" s="40"/>
      <c r="H134" s="40"/>
      <c r="I134" s="40"/>
      <c r="J134" s="41" t="s">
        <v>698</v>
      </c>
      <c r="K134" s="88">
        <v>1</v>
      </c>
      <c r="L134" s="88">
        <f t="shared" si="4"/>
        <v>0.15</v>
      </c>
      <c r="M134" s="665"/>
      <c r="N134" s="661"/>
      <c r="O134" s="661"/>
      <c r="P134" s="753"/>
      <c r="Q134" s="681"/>
      <c r="R134" s="88"/>
    </row>
    <row r="135" spans="1:22" s="55" customFormat="1" ht="38.25" customHeight="1" x14ac:dyDescent="0.2">
      <c r="A135" s="680"/>
      <c r="B135" s="441"/>
      <c r="C135" s="441"/>
      <c r="D135" s="17" t="s">
        <v>792</v>
      </c>
      <c r="E135" s="40" t="s">
        <v>793</v>
      </c>
      <c r="F135" s="278">
        <v>0.2</v>
      </c>
      <c r="G135" s="40"/>
      <c r="H135" s="40" t="s">
        <v>698</v>
      </c>
      <c r="I135" s="40"/>
      <c r="J135" s="41" t="s">
        <v>698</v>
      </c>
      <c r="K135" s="88">
        <v>1</v>
      </c>
      <c r="L135" s="88">
        <f t="shared" si="4"/>
        <v>0.2</v>
      </c>
      <c r="M135" s="665"/>
      <c r="N135" s="661"/>
      <c r="O135" s="661"/>
      <c r="P135" s="753"/>
      <c r="Q135" s="681"/>
      <c r="R135" s="88"/>
    </row>
    <row r="136" spans="1:22" s="55" customFormat="1" ht="38.25" x14ac:dyDescent="0.2">
      <c r="A136" s="680" t="s">
        <v>588</v>
      </c>
      <c r="B136" s="441" t="s">
        <v>584</v>
      </c>
      <c r="C136" s="442">
        <v>43830</v>
      </c>
      <c r="D136" s="17" t="s">
        <v>794</v>
      </c>
      <c r="E136" s="40" t="s">
        <v>795</v>
      </c>
      <c r="F136" s="278">
        <v>0.15</v>
      </c>
      <c r="G136" s="278" t="s">
        <v>698</v>
      </c>
      <c r="H136" s="40"/>
      <c r="I136" s="40"/>
      <c r="J136" s="41"/>
      <c r="K136" s="88">
        <v>1</v>
      </c>
      <c r="L136" s="88">
        <f t="shared" si="4"/>
        <v>0.15</v>
      </c>
      <c r="M136" s="665">
        <v>0.05</v>
      </c>
      <c r="N136" s="661">
        <f>SUM(L136:L140)*M136</f>
        <v>0.05</v>
      </c>
      <c r="O136" s="661">
        <f>AVERAGE(K136:K140)</f>
        <v>1</v>
      </c>
      <c r="P136" s="753">
        <f>1969832/30*37+5328000/30*15</f>
        <v>5093459.4666666668</v>
      </c>
      <c r="Q136" s="682" t="s">
        <v>602</v>
      </c>
      <c r="R136" s="369">
        <f>+L136</f>
        <v>0.15</v>
      </c>
    </row>
    <row r="137" spans="1:22" s="55" customFormat="1" ht="38.25" x14ac:dyDescent="0.2">
      <c r="A137" s="680"/>
      <c r="B137" s="441"/>
      <c r="C137" s="442"/>
      <c r="D137" s="17" t="s">
        <v>796</v>
      </c>
      <c r="E137" s="40" t="s">
        <v>784</v>
      </c>
      <c r="F137" s="278">
        <v>0.15</v>
      </c>
      <c r="G137" s="278" t="s">
        <v>698</v>
      </c>
      <c r="H137" s="40"/>
      <c r="I137" s="40"/>
      <c r="J137" s="41"/>
      <c r="K137" s="88">
        <v>1</v>
      </c>
      <c r="L137" s="88">
        <f t="shared" si="4"/>
        <v>0.15</v>
      </c>
      <c r="M137" s="665"/>
      <c r="N137" s="661"/>
      <c r="O137" s="661"/>
      <c r="P137" s="753"/>
      <c r="Q137" s="682"/>
      <c r="R137" s="369">
        <f>+L137</f>
        <v>0.15</v>
      </c>
    </row>
    <row r="138" spans="1:22" s="55" customFormat="1" ht="25.5" x14ac:dyDescent="0.2">
      <c r="A138" s="680"/>
      <c r="B138" s="441"/>
      <c r="C138" s="441"/>
      <c r="D138" s="17" t="s">
        <v>797</v>
      </c>
      <c r="E138" s="40" t="s">
        <v>798</v>
      </c>
      <c r="F138" s="278">
        <v>0.15</v>
      </c>
      <c r="G138" s="278" t="s">
        <v>698</v>
      </c>
      <c r="H138" s="40"/>
      <c r="I138" s="40"/>
      <c r="J138" s="41"/>
      <c r="K138" s="88">
        <v>1</v>
      </c>
      <c r="L138" s="88">
        <f t="shared" si="4"/>
        <v>0.15</v>
      </c>
      <c r="M138" s="665"/>
      <c r="N138" s="661"/>
      <c r="O138" s="661"/>
      <c r="P138" s="753"/>
      <c r="Q138" s="682"/>
      <c r="R138" s="369">
        <f>+L138</f>
        <v>0.15</v>
      </c>
    </row>
    <row r="139" spans="1:22" s="55" customFormat="1" ht="25.5" x14ac:dyDescent="0.2">
      <c r="A139" s="680"/>
      <c r="B139" s="441"/>
      <c r="C139" s="441"/>
      <c r="D139" s="17" t="s">
        <v>799</v>
      </c>
      <c r="E139" s="40" t="s">
        <v>798</v>
      </c>
      <c r="F139" s="278">
        <v>0.15</v>
      </c>
      <c r="G139" s="278" t="s">
        <v>698</v>
      </c>
      <c r="H139" s="40"/>
      <c r="I139" s="40"/>
      <c r="J139" s="41"/>
      <c r="K139" s="88">
        <v>1</v>
      </c>
      <c r="L139" s="88">
        <f t="shared" si="4"/>
        <v>0.15</v>
      </c>
      <c r="M139" s="665"/>
      <c r="N139" s="661"/>
      <c r="O139" s="661"/>
      <c r="P139" s="753"/>
      <c r="Q139" s="682"/>
      <c r="R139" s="369">
        <f>+L139</f>
        <v>0.15</v>
      </c>
    </row>
    <row r="140" spans="1:22" s="55" customFormat="1" ht="38.25" x14ac:dyDescent="0.2">
      <c r="A140" s="680"/>
      <c r="B140" s="441"/>
      <c r="C140" s="441"/>
      <c r="D140" s="17" t="s">
        <v>970</v>
      </c>
      <c r="E140" s="40" t="s">
        <v>798</v>
      </c>
      <c r="F140" s="278">
        <v>0.4</v>
      </c>
      <c r="G140" s="40"/>
      <c r="H140" s="40" t="s">
        <v>698</v>
      </c>
      <c r="I140" s="40" t="s">
        <v>698</v>
      </c>
      <c r="J140" s="41" t="s">
        <v>698</v>
      </c>
      <c r="K140" s="88">
        <v>1</v>
      </c>
      <c r="L140" s="88">
        <f t="shared" si="4"/>
        <v>0.4</v>
      </c>
      <c r="M140" s="665"/>
      <c r="N140" s="661"/>
      <c r="O140" s="661"/>
      <c r="P140" s="753"/>
      <c r="Q140" s="682"/>
      <c r="R140" s="377">
        <v>0.6</v>
      </c>
      <c r="S140" s="371">
        <f>+L140</f>
        <v>0.4</v>
      </c>
      <c r="T140" s="422"/>
      <c r="U140" s="369"/>
    </row>
    <row r="141" spans="1:22" s="55" customFormat="1" ht="38.25" x14ac:dyDescent="0.2">
      <c r="A141" s="680" t="s">
        <v>589</v>
      </c>
      <c r="B141" s="441" t="s">
        <v>585</v>
      </c>
      <c r="C141" s="442">
        <v>43830</v>
      </c>
      <c r="D141" s="17" t="s">
        <v>971</v>
      </c>
      <c r="E141" s="40" t="s">
        <v>952</v>
      </c>
      <c r="F141" s="278">
        <v>0.25</v>
      </c>
      <c r="G141" s="308"/>
      <c r="H141" s="40" t="s">
        <v>698</v>
      </c>
      <c r="I141" s="40"/>
      <c r="J141" s="41" t="s">
        <v>698</v>
      </c>
      <c r="K141" s="88">
        <v>1</v>
      </c>
      <c r="L141" s="88">
        <f t="shared" si="4"/>
        <v>0.25</v>
      </c>
      <c r="M141" s="665">
        <v>0.05</v>
      </c>
      <c r="N141" s="661">
        <f>SUM(L141:L144)*M141</f>
        <v>0.05</v>
      </c>
      <c r="O141" s="661">
        <f>AVERAGE(K141:K144)</f>
        <v>1</v>
      </c>
      <c r="P141" s="734">
        <v>2500000</v>
      </c>
      <c r="Q141" s="682" t="s">
        <v>602</v>
      </c>
      <c r="R141" s="369">
        <v>0</v>
      </c>
      <c r="S141" s="371">
        <v>0.25</v>
      </c>
    </row>
    <row r="142" spans="1:22" s="55" customFormat="1" ht="63.75" x14ac:dyDescent="0.2">
      <c r="A142" s="680"/>
      <c r="B142" s="441"/>
      <c r="C142" s="441"/>
      <c r="D142" s="17" t="s">
        <v>851</v>
      </c>
      <c r="E142" s="40" t="s">
        <v>952</v>
      </c>
      <c r="F142" s="278">
        <v>0.25</v>
      </c>
      <c r="G142" s="308"/>
      <c r="H142" s="308"/>
      <c r="I142" s="308"/>
      <c r="J142" s="41" t="s">
        <v>698</v>
      </c>
      <c r="K142" s="88">
        <v>1</v>
      </c>
      <c r="L142" s="88">
        <f t="shared" si="4"/>
        <v>0.25</v>
      </c>
      <c r="M142" s="665"/>
      <c r="N142" s="661"/>
      <c r="O142" s="661"/>
      <c r="P142" s="734"/>
      <c r="Q142" s="682"/>
      <c r="R142" s="369"/>
    </row>
    <row r="143" spans="1:22" s="55" customFormat="1" ht="76.5" x14ac:dyDescent="0.2">
      <c r="A143" s="680"/>
      <c r="B143" s="441"/>
      <c r="C143" s="441"/>
      <c r="D143" s="17" t="s">
        <v>972</v>
      </c>
      <c r="E143" s="40" t="s">
        <v>952</v>
      </c>
      <c r="F143" s="278">
        <v>0.2</v>
      </c>
      <c r="G143" s="308"/>
      <c r="H143" s="308"/>
      <c r="I143" s="308"/>
      <c r="J143" s="41" t="s">
        <v>698</v>
      </c>
      <c r="K143" s="88">
        <v>1</v>
      </c>
      <c r="L143" s="88">
        <f t="shared" si="4"/>
        <v>0.2</v>
      </c>
      <c r="M143" s="665"/>
      <c r="N143" s="661"/>
      <c r="O143" s="661"/>
      <c r="P143" s="734"/>
      <c r="Q143" s="682"/>
      <c r="R143" s="369"/>
    </row>
    <row r="144" spans="1:22" s="55" customFormat="1" ht="39.75" customHeight="1" x14ac:dyDescent="0.2">
      <c r="A144" s="680"/>
      <c r="B144" s="441"/>
      <c r="C144" s="441"/>
      <c r="D144" s="17" t="s">
        <v>852</v>
      </c>
      <c r="E144" s="40" t="s">
        <v>952</v>
      </c>
      <c r="F144" s="278">
        <v>0.3</v>
      </c>
      <c r="G144" s="308"/>
      <c r="H144" s="308"/>
      <c r="I144" s="40" t="s">
        <v>698</v>
      </c>
      <c r="J144" s="41"/>
      <c r="K144" s="88">
        <v>1</v>
      </c>
      <c r="L144" s="88">
        <f t="shared" si="4"/>
        <v>0.3</v>
      </c>
      <c r="M144" s="665"/>
      <c r="N144" s="661"/>
      <c r="O144" s="661"/>
      <c r="P144" s="734"/>
      <c r="Q144" s="682"/>
      <c r="R144" s="369"/>
      <c r="S144" s="371">
        <f>SUM(S145:S147)</f>
        <v>0.60000000000000009</v>
      </c>
      <c r="T144" s="369"/>
      <c r="U144" s="369"/>
    </row>
    <row r="145" spans="1:21" s="55" customFormat="1" ht="38.25" customHeight="1" x14ac:dyDescent="0.2">
      <c r="A145" s="680" t="s">
        <v>586</v>
      </c>
      <c r="B145" s="441" t="s">
        <v>596</v>
      </c>
      <c r="C145" s="442">
        <v>43830</v>
      </c>
      <c r="D145" s="17" t="s">
        <v>892</v>
      </c>
      <c r="E145" s="40" t="s">
        <v>895</v>
      </c>
      <c r="F145" s="88">
        <v>0.2</v>
      </c>
      <c r="G145" s="40"/>
      <c r="H145" s="40" t="s">
        <v>698</v>
      </c>
      <c r="I145" s="40"/>
      <c r="J145" s="41"/>
      <c r="K145" s="88">
        <v>1</v>
      </c>
      <c r="L145" s="88">
        <f t="shared" si="4"/>
        <v>0.2</v>
      </c>
      <c r="M145" s="665">
        <v>0.05</v>
      </c>
      <c r="N145" s="661">
        <f>SUM(L145:L148)*M145</f>
        <v>4.0000000000000008E-2</v>
      </c>
      <c r="O145" s="661">
        <f>AVERAGE(K145:K148)</f>
        <v>0.875</v>
      </c>
      <c r="P145" s="734">
        <v>3000000</v>
      </c>
      <c r="Q145" s="682" t="s">
        <v>602</v>
      </c>
      <c r="R145" s="370">
        <v>0</v>
      </c>
      <c r="S145" s="369">
        <f>+L145</f>
        <v>0.2</v>
      </c>
    </row>
    <row r="146" spans="1:21" s="55" customFormat="1" ht="42" customHeight="1" x14ac:dyDescent="0.2">
      <c r="A146" s="680"/>
      <c r="B146" s="441"/>
      <c r="C146" s="441"/>
      <c r="D146" s="17" t="s">
        <v>893</v>
      </c>
      <c r="E146" s="40" t="s">
        <v>895</v>
      </c>
      <c r="F146" s="88">
        <v>0.2</v>
      </c>
      <c r="G146" s="40"/>
      <c r="H146" s="40" t="s">
        <v>698</v>
      </c>
      <c r="I146" s="40"/>
      <c r="J146" s="41"/>
      <c r="K146" s="88">
        <v>1</v>
      </c>
      <c r="L146" s="88">
        <f t="shared" si="4"/>
        <v>0.2</v>
      </c>
      <c r="M146" s="665"/>
      <c r="N146" s="661"/>
      <c r="O146" s="661"/>
      <c r="P146" s="734"/>
      <c r="Q146" s="682"/>
      <c r="S146" s="369">
        <f>+L146</f>
        <v>0.2</v>
      </c>
    </row>
    <row r="147" spans="1:21" s="55" customFormat="1" ht="39.75" customHeight="1" x14ac:dyDescent="0.2">
      <c r="A147" s="680"/>
      <c r="B147" s="441"/>
      <c r="C147" s="441"/>
      <c r="D147" s="17" t="s">
        <v>894</v>
      </c>
      <c r="E147" s="40" t="s">
        <v>895</v>
      </c>
      <c r="F147" s="88">
        <v>0.2</v>
      </c>
      <c r="G147" s="40"/>
      <c r="H147" s="40" t="s">
        <v>698</v>
      </c>
      <c r="I147" s="40" t="s">
        <v>698</v>
      </c>
      <c r="J147" s="41" t="s">
        <v>698</v>
      </c>
      <c r="K147" s="88">
        <v>1</v>
      </c>
      <c r="L147" s="88">
        <f t="shared" si="4"/>
        <v>0.2</v>
      </c>
      <c r="M147" s="665"/>
      <c r="N147" s="661"/>
      <c r="O147" s="661"/>
      <c r="P147" s="734"/>
      <c r="Q147" s="682"/>
      <c r="S147" s="369">
        <f>+L147</f>
        <v>0.2</v>
      </c>
      <c r="T147" s="421"/>
    </row>
    <row r="148" spans="1:21" s="55" customFormat="1" ht="39.75" customHeight="1" x14ac:dyDescent="0.2">
      <c r="A148" s="680"/>
      <c r="B148" s="441"/>
      <c r="C148" s="441"/>
      <c r="D148" s="17" t="s">
        <v>897</v>
      </c>
      <c r="E148" s="40" t="s">
        <v>896</v>
      </c>
      <c r="F148" s="88">
        <v>0.4</v>
      </c>
      <c r="G148" s="40"/>
      <c r="H148" s="40"/>
      <c r="I148" s="40"/>
      <c r="J148" s="40" t="s">
        <v>698</v>
      </c>
      <c r="K148" s="88">
        <v>0.5</v>
      </c>
      <c r="L148" s="88">
        <f t="shared" si="4"/>
        <v>0.2</v>
      </c>
      <c r="M148" s="665"/>
      <c r="N148" s="661"/>
      <c r="O148" s="661"/>
      <c r="P148" s="734"/>
      <c r="Q148" s="682"/>
      <c r="R148" s="369"/>
      <c r="T148" s="421"/>
      <c r="U148" s="369"/>
    </row>
    <row r="149" spans="1:21" s="55" customFormat="1" ht="63.75" x14ac:dyDescent="0.2">
      <c r="A149" s="680" t="s">
        <v>590</v>
      </c>
      <c r="B149" s="441" t="s">
        <v>584</v>
      </c>
      <c r="C149" s="41">
        <v>43495</v>
      </c>
      <c r="D149" s="17" t="s">
        <v>800</v>
      </c>
      <c r="E149" s="40" t="s">
        <v>798</v>
      </c>
      <c r="F149" s="278">
        <v>0.5</v>
      </c>
      <c r="G149" s="40" t="s">
        <v>698</v>
      </c>
      <c r="H149" s="40"/>
      <c r="I149" s="40"/>
      <c r="J149" s="40"/>
      <c r="K149" s="88">
        <v>1</v>
      </c>
      <c r="L149" s="88">
        <f t="shared" si="4"/>
        <v>0.5</v>
      </c>
      <c r="M149" s="665">
        <v>0.05</v>
      </c>
      <c r="N149" s="661">
        <f>SUM(L149:L150)*M149</f>
        <v>0.05</v>
      </c>
      <c r="O149" s="661">
        <f>AVERAGE(K149:K150)</f>
        <v>1</v>
      </c>
      <c r="P149" s="753">
        <v>1969832</v>
      </c>
      <c r="Q149" s="682" t="s">
        <v>602</v>
      </c>
      <c r="R149" s="378">
        <f>+L149</f>
        <v>0.5</v>
      </c>
      <c r="U149" s="369"/>
    </row>
    <row r="150" spans="1:21" s="55" customFormat="1" ht="51" x14ac:dyDescent="0.2">
      <c r="A150" s="680"/>
      <c r="B150" s="441"/>
      <c r="C150" s="41">
        <v>43830</v>
      </c>
      <c r="D150" s="17" t="s">
        <v>973</v>
      </c>
      <c r="E150" s="40" t="s">
        <v>798</v>
      </c>
      <c r="F150" s="278">
        <v>0.5</v>
      </c>
      <c r="G150" s="40"/>
      <c r="H150" s="40" t="s">
        <v>698</v>
      </c>
      <c r="I150" s="40" t="s">
        <v>698</v>
      </c>
      <c r="J150" s="40" t="s">
        <v>698</v>
      </c>
      <c r="K150" s="88">
        <v>1</v>
      </c>
      <c r="L150" s="88">
        <f t="shared" si="4"/>
        <v>0.5</v>
      </c>
      <c r="M150" s="665"/>
      <c r="N150" s="661"/>
      <c r="O150" s="661"/>
      <c r="P150" s="753"/>
      <c r="Q150" s="682"/>
      <c r="R150" s="369"/>
      <c r="S150" s="369">
        <f>+L150</f>
        <v>0.5</v>
      </c>
      <c r="T150" s="371"/>
    </row>
    <row r="151" spans="1:21" s="55" customFormat="1" ht="54" customHeight="1" x14ac:dyDescent="0.2">
      <c r="A151" s="680" t="s">
        <v>591</v>
      </c>
      <c r="B151" s="441" t="s">
        <v>595</v>
      </c>
      <c r="C151" s="41">
        <v>43830</v>
      </c>
      <c r="D151" s="17" t="s">
        <v>817</v>
      </c>
      <c r="E151" s="40" t="s">
        <v>750</v>
      </c>
      <c r="F151" s="277">
        <v>0.16</v>
      </c>
      <c r="G151" s="40"/>
      <c r="H151" s="40" t="s">
        <v>698</v>
      </c>
      <c r="I151" s="40"/>
      <c r="J151" s="40"/>
      <c r="K151" s="88">
        <v>1</v>
      </c>
      <c r="L151" s="88">
        <f t="shared" si="4"/>
        <v>0.16</v>
      </c>
      <c r="M151" s="665">
        <v>0.05</v>
      </c>
      <c r="N151" s="661">
        <f>SUM(L151:L156)*M151</f>
        <v>0.05</v>
      </c>
      <c r="O151" s="661">
        <f>AVERAGE(K151:K156)</f>
        <v>1</v>
      </c>
      <c r="P151" s="419">
        <f>2133915/30*5</f>
        <v>355652.5</v>
      </c>
      <c r="Q151" s="681" t="s">
        <v>602</v>
      </c>
      <c r="R151" s="371">
        <f>SUM(R152:R155)</f>
        <v>0.16500000000000001</v>
      </c>
      <c r="S151" s="370">
        <f>+L151</f>
        <v>0.16</v>
      </c>
      <c r="T151" s="372"/>
      <c r="U151" s="369"/>
    </row>
    <row r="152" spans="1:21" s="55" customFormat="1" ht="51" x14ac:dyDescent="0.2">
      <c r="A152" s="680"/>
      <c r="B152" s="441"/>
      <c r="C152" s="41">
        <v>43830</v>
      </c>
      <c r="D152" s="17" t="s">
        <v>974</v>
      </c>
      <c r="E152" s="40" t="s">
        <v>750</v>
      </c>
      <c r="F152" s="277">
        <v>0.16</v>
      </c>
      <c r="G152" s="40" t="s">
        <v>698</v>
      </c>
      <c r="H152" s="40" t="s">
        <v>698</v>
      </c>
      <c r="I152" s="40" t="s">
        <v>698</v>
      </c>
      <c r="J152" s="40" t="s">
        <v>698</v>
      </c>
      <c r="K152" s="88">
        <v>1</v>
      </c>
      <c r="L152" s="88">
        <f t="shared" si="4"/>
        <v>0.16</v>
      </c>
      <c r="M152" s="665"/>
      <c r="N152" s="661"/>
      <c r="O152" s="661"/>
      <c r="P152" s="419">
        <f>1500000*5+2133915/30*2*6*5</f>
        <v>11767830</v>
      </c>
      <c r="Q152" s="681"/>
      <c r="R152" s="369">
        <f>+L152/2</f>
        <v>0.08</v>
      </c>
      <c r="S152" s="370">
        <f>+L152/2</f>
        <v>0.08</v>
      </c>
      <c r="T152" s="370"/>
      <c r="U152" s="369"/>
    </row>
    <row r="153" spans="1:21" s="55" customFormat="1" ht="51" x14ac:dyDescent="0.2">
      <c r="A153" s="680"/>
      <c r="B153" s="441"/>
      <c r="C153" s="41">
        <v>43830</v>
      </c>
      <c r="D153" s="17" t="s">
        <v>975</v>
      </c>
      <c r="E153" s="40" t="s">
        <v>750</v>
      </c>
      <c r="F153" s="277">
        <v>0.17</v>
      </c>
      <c r="G153" s="40"/>
      <c r="H153" s="40" t="s">
        <v>698</v>
      </c>
      <c r="I153" s="40" t="s">
        <v>698</v>
      </c>
      <c r="J153" s="40" t="s">
        <v>698</v>
      </c>
      <c r="K153" s="88">
        <v>1</v>
      </c>
      <c r="L153" s="88">
        <f t="shared" si="4"/>
        <v>0.17</v>
      </c>
      <c r="M153" s="665"/>
      <c r="N153" s="661"/>
      <c r="O153" s="661"/>
      <c r="P153" s="419">
        <f>2133915/30*2*10+1694940/30*10*2+(350000*9)+5000000</f>
        <v>10702570</v>
      </c>
      <c r="Q153" s="681"/>
      <c r="R153" s="369"/>
      <c r="S153" s="370">
        <f>+L153</f>
        <v>0.17</v>
      </c>
      <c r="T153" s="370"/>
    </row>
    <row r="154" spans="1:21" s="55" customFormat="1" ht="51" x14ac:dyDescent="0.2">
      <c r="A154" s="680"/>
      <c r="B154" s="441"/>
      <c r="C154" s="41">
        <v>43830</v>
      </c>
      <c r="D154" s="17" t="s">
        <v>816</v>
      </c>
      <c r="E154" s="40" t="s">
        <v>750</v>
      </c>
      <c r="F154" s="277">
        <v>0.17</v>
      </c>
      <c r="G154" s="40"/>
      <c r="H154" s="40" t="s">
        <v>698</v>
      </c>
      <c r="I154" s="40" t="s">
        <v>698</v>
      </c>
      <c r="J154" s="40"/>
      <c r="K154" s="88">
        <v>1</v>
      </c>
      <c r="L154" s="88">
        <f t="shared" si="4"/>
        <v>0.17</v>
      </c>
      <c r="M154" s="665"/>
      <c r="N154" s="661"/>
      <c r="O154" s="661"/>
      <c r="P154" s="419">
        <f>1000000/30*80</f>
        <v>2666666.666666667</v>
      </c>
      <c r="Q154" s="681"/>
      <c r="R154" s="369"/>
      <c r="S154" s="370">
        <f>+L154</f>
        <v>0.17</v>
      </c>
      <c r="T154" s="370"/>
    </row>
    <row r="155" spans="1:21" s="55" customFormat="1" ht="51" x14ac:dyDescent="0.2">
      <c r="A155" s="680"/>
      <c r="B155" s="441"/>
      <c r="C155" s="41">
        <v>43830</v>
      </c>
      <c r="D155" s="17" t="s">
        <v>775</v>
      </c>
      <c r="E155" s="40" t="s">
        <v>750</v>
      </c>
      <c r="F155" s="277">
        <v>0.17</v>
      </c>
      <c r="G155" s="40" t="s">
        <v>698</v>
      </c>
      <c r="H155" s="40" t="s">
        <v>698</v>
      </c>
      <c r="I155" s="40"/>
      <c r="J155" s="40"/>
      <c r="K155" s="88">
        <v>1</v>
      </c>
      <c r="L155" s="88">
        <f t="shared" si="4"/>
        <v>0.17</v>
      </c>
      <c r="M155" s="665"/>
      <c r="N155" s="661"/>
      <c r="O155" s="661"/>
      <c r="P155" s="419">
        <v>1500000</v>
      </c>
      <c r="Q155" s="681"/>
      <c r="R155" s="369">
        <f>+L155/2</f>
        <v>8.5000000000000006E-2</v>
      </c>
      <c r="S155" s="370">
        <f>+L155/2</f>
        <v>8.5000000000000006E-2</v>
      </c>
      <c r="T155" s="370"/>
    </row>
    <row r="156" spans="1:21" s="55" customFormat="1" ht="38.25" x14ac:dyDescent="0.2">
      <c r="A156" s="680"/>
      <c r="B156" s="441"/>
      <c r="C156" s="41">
        <v>43830</v>
      </c>
      <c r="D156" s="17" t="s">
        <v>776</v>
      </c>
      <c r="E156" s="40" t="s">
        <v>750</v>
      </c>
      <c r="F156" s="322">
        <v>0.17</v>
      </c>
      <c r="G156" s="307"/>
      <c r="H156" s="307"/>
      <c r="I156" s="307" t="s">
        <v>698</v>
      </c>
      <c r="J156" s="40" t="s">
        <v>698</v>
      </c>
      <c r="K156" s="88">
        <v>1</v>
      </c>
      <c r="L156" s="88">
        <f t="shared" si="4"/>
        <v>0.17</v>
      </c>
      <c r="M156" s="665"/>
      <c r="N156" s="661"/>
      <c r="O156" s="661"/>
      <c r="P156" s="419">
        <v>1000000</v>
      </c>
      <c r="Q156" s="681"/>
      <c r="R156" s="369"/>
    </row>
    <row r="157" spans="1:21" s="55" customFormat="1" ht="51" x14ac:dyDescent="0.2">
      <c r="A157" s="680" t="s">
        <v>232</v>
      </c>
      <c r="B157" s="441" t="s">
        <v>583</v>
      </c>
      <c r="C157" s="442">
        <v>43830</v>
      </c>
      <c r="D157" s="17" t="s">
        <v>813</v>
      </c>
      <c r="E157" s="40" t="s">
        <v>749</v>
      </c>
      <c r="F157" s="277">
        <v>0.6</v>
      </c>
      <c r="G157" s="40"/>
      <c r="H157" s="40" t="s">
        <v>698</v>
      </c>
      <c r="I157" s="40" t="s">
        <v>698</v>
      </c>
      <c r="J157" s="41" t="s">
        <v>698</v>
      </c>
      <c r="K157" s="88">
        <v>1</v>
      </c>
      <c r="L157" s="88">
        <f t="shared" si="4"/>
        <v>0.6</v>
      </c>
      <c r="M157" s="665">
        <v>0.05</v>
      </c>
      <c r="N157" s="660">
        <f>SUM(L157:L159)*M157</f>
        <v>0.05</v>
      </c>
      <c r="O157" s="660">
        <f>AVERAGE(K157:K159)</f>
        <v>1</v>
      </c>
      <c r="P157" s="321">
        <v>20000000</v>
      </c>
      <c r="Q157" s="681" t="s">
        <v>602</v>
      </c>
    </row>
    <row r="158" spans="1:21" s="55" customFormat="1" ht="38.25" x14ac:dyDescent="0.2">
      <c r="A158" s="680"/>
      <c r="B158" s="441"/>
      <c r="C158" s="442"/>
      <c r="D158" s="17" t="s">
        <v>773</v>
      </c>
      <c r="E158" s="40" t="s">
        <v>814</v>
      </c>
      <c r="F158" s="322">
        <v>0.2</v>
      </c>
      <c r="G158" s="307"/>
      <c r="H158" s="307" t="s">
        <v>698</v>
      </c>
      <c r="I158" s="307" t="s">
        <v>698</v>
      </c>
      <c r="J158" s="40"/>
      <c r="K158" s="88">
        <v>1</v>
      </c>
      <c r="L158" s="88">
        <f t="shared" si="4"/>
        <v>0.2</v>
      </c>
      <c r="M158" s="665"/>
      <c r="N158" s="660"/>
      <c r="O158" s="660"/>
      <c r="P158" s="287">
        <v>5000000</v>
      </c>
      <c r="Q158" s="681"/>
    </row>
    <row r="159" spans="1:21" s="55" customFormat="1" ht="25.5" x14ac:dyDescent="0.2">
      <c r="A159" s="680"/>
      <c r="B159" s="40" t="s">
        <v>823</v>
      </c>
      <c r="C159" s="41">
        <v>43646</v>
      </c>
      <c r="D159" s="17" t="s">
        <v>898</v>
      </c>
      <c r="E159" s="40" t="s">
        <v>822</v>
      </c>
      <c r="F159" s="322">
        <v>0.2</v>
      </c>
      <c r="G159" s="307"/>
      <c r="H159" s="307" t="s">
        <v>698</v>
      </c>
      <c r="I159" s="307" t="s">
        <v>698</v>
      </c>
      <c r="J159" s="40"/>
      <c r="K159" s="88">
        <v>1</v>
      </c>
      <c r="L159" s="88">
        <f t="shared" si="4"/>
        <v>0.2</v>
      </c>
      <c r="M159" s="665"/>
      <c r="N159" s="660"/>
      <c r="O159" s="660"/>
      <c r="P159" s="287">
        <v>4000000</v>
      </c>
      <c r="Q159" s="681"/>
    </row>
    <row r="160" spans="1:21" s="55" customFormat="1" ht="38.25" customHeight="1" x14ac:dyDescent="0.2">
      <c r="A160" s="680" t="s">
        <v>233</v>
      </c>
      <c r="B160" s="441" t="s">
        <v>593</v>
      </c>
      <c r="C160" s="41">
        <v>43830</v>
      </c>
      <c r="D160" s="264" t="s">
        <v>697</v>
      </c>
      <c r="E160" s="307" t="s">
        <v>751</v>
      </c>
      <c r="F160" s="323">
        <v>0.7</v>
      </c>
      <c r="G160" s="40" t="s">
        <v>698</v>
      </c>
      <c r="H160" s="40" t="s">
        <v>698</v>
      </c>
      <c r="I160" s="40" t="s">
        <v>698</v>
      </c>
      <c r="J160" s="40" t="s">
        <v>698</v>
      </c>
      <c r="K160" s="88">
        <v>1</v>
      </c>
      <c r="L160" s="88">
        <f t="shared" si="4"/>
        <v>0.7</v>
      </c>
      <c r="M160" s="665">
        <v>0.05</v>
      </c>
      <c r="N160" s="660">
        <f>SUM(L160:L162)*M160</f>
        <v>4.9999999999999996E-2</v>
      </c>
      <c r="O160" s="660">
        <f>AVERAGE(K160:K162)</f>
        <v>1</v>
      </c>
      <c r="P160" s="734"/>
      <c r="Q160" s="682" t="s">
        <v>602</v>
      </c>
    </row>
    <row r="161" spans="1:20" s="55" customFormat="1" ht="38.25" x14ac:dyDescent="0.2">
      <c r="A161" s="680"/>
      <c r="B161" s="441"/>
      <c r="C161" s="41">
        <v>43769</v>
      </c>
      <c r="D161" s="264" t="s">
        <v>976</v>
      </c>
      <c r="E161" s="307" t="s">
        <v>751</v>
      </c>
      <c r="F161" s="323">
        <v>0.2</v>
      </c>
      <c r="G161" s="316"/>
      <c r="H161" s="316"/>
      <c r="I161" s="316">
        <v>0.1</v>
      </c>
      <c r="J161" s="317">
        <v>0.9</v>
      </c>
      <c r="K161" s="88">
        <v>1</v>
      </c>
      <c r="L161" s="88">
        <f t="shared" si="4"/>
        <v>0.2</v>
      </c>
      <c r="M161" s="665"/>
      <c r="N161" s="660"/>
      <c r="O161" s="660"/>
      <c r="P161" s="734"/>
      <c r="Q161" s="682"/>
    </row>
    <row r="162" spans="1:20" s="55" customFormat="1" ht="63.75" x14ac:dyDescent="0.2">
      <c r="A162" s="680"/>
      <c r="B162" s="441"/>
      <c r="C162" s="41">
        <v>43830</v>
      </c>
      <c r="D162" s="264" t="s">
        <v>874</v>
      </c>
      <c r="E162" s="307" t="s">
        <v>751</v>
      </c>
      <c r="F162" s="323">
        <v>0.1</v>
      </c>
      <c r="G162" s="316"/>
      <c r="H162" s="316"/>
      <c r="I162" s="316"/>
      <c r="J162" s="317" t="s">
        <v>698</v>
      </c>
      <c r="K162" s="88">
        <v>1</v>
      </c>
      <c r="L162" s="88">
        <f t="shared" si="4"/>
        <v>0.1</v>
      </c>
      <c r="M162" s="665"/>
      <c r="N162" s="660"/>
      <c r="O162" s="660"/>
      <c r="P162" s="734"/>
      <c r="Q162" s="682"/>
    </row>
    <row r="163" spans="1:20" s="55" customFormat="1" ht="76.5" x14ac:dyDescent="0.2">
      <c r="A163" s="680" t="s">
        <v>592</v>
      </c>
      <c r="B163" s="441" t="s">
        <v>594</v>
      </c>
      <c r="C163" s="41">
        <v>43555</v>
      </c>
      <c r="D163" s="264" t="s">
        <v>807</v>
      </c>
      <c r="E163" s="307" t="s">
        <v>717</v>
      </c>
      <c r="F163" s="323">
        <v>0.1</v>
      </c>
      <c r="G163" s="307"/>
      <c r="H163" s="307" t="s">
        <v>698</v>
      </c>
      <c r="I163" s="307"/>
      <c r="J163" s="40"/>
      <c r="K163" s="88">
        <v>1</v>
      </c>
      <c r="L163" s="88">
        <f t="shared" si="4"/>
        <v>0.1</v>
      </c>
      <c r="M163" s="665">
        <v>0.05</v>
      </c>
      <c r="N163" s="661">
        <f>SUM(L163:L172)*M163</f>
        <v>4.8299999999999996E-2</v>
      </c>
      <c r="O163" s="661">
        <f>AVERAGE(K163:K172)</f>
        <v>0.96599999999999997</v>
      </c>
      <c r="P163" s="320" t="s">
        <v>718</v>
      </c>
      <c r="Q163" s="682" t="s">
        <v>1010</v>
      </c>
      <c r="R163" s="370">
        <v>0.1</v>
      </c>
      <c r="S163" s="370"/>
      <c r="T163" s="369"/>
    </row>
    <row r="164" spans="1:20" s="55" customFormat="1" ht="51" x14ac:dyDescent="0.2">
      <c r="A164" s="680"/>
      <c r="B164" s="441"/>
      <c r="C164" s="41">
        <v>43555</v>
      </c>
      <c r="D164" s="264" t="s">
        <v>806</v>
      </c>
      <c r="E164" s="307" t="s">
        <v>717</v>
      </c>
      <c r="F164" s="323">
        <v>0.1</v>
      </c>
      <c r="G164" s="307" t="s">
        <v>698</v>
      </c>
      <c r="H164" s="307"/>
      <c r="I164" s="307"/>
      <c r="J164" s="40"/>
      <c r="K164" s="88">
        <v>1</v>
      </c>
      <c r="L164" s="88">
        <f t="shared" si="4"/>
        <v>0.1</v>
      </c>
      <c r="M164" s="665"/>
      <c r="N164" s="661"/>
      <c r="O164" s="661"/>
      <c r="P164" s="320" t="s">
        <v>718</v>
      </c>
      <c r="Q164" s="682"/>
      <c r="R164" s="370"/>
      <c r="S164" s="370"/>
      <c r="T164" s="369"/>
    </row>
    <row r="165" spans="1:20" s="55" customFormat="1" ht="63.75" x14ac:dyDescent="0.2">
      <c r="A165" s="680"/>
      <c r="B165" s="441"/>
      <c r="C165" s="41">
        <v>43555</v>
      </c>
      <c r="D165" s="264" t="s">
        <v>977</v>
      </c>
      <c r="E165" s="307" t="s">
        <v>717</v>
      </c>
      <c r="F165" s="323">
        <v>0.1</v>
      </c>
      <c r="G165" s="307" t="s">
        <v>698</v>
      </c>
      <c r="H165" s="307"/>
      <c r="I165" s="307" t="s">
        <v>698</v>
      </c>
      <c r="J165" s="40" t="s">
        <v>698</v>
      </c>
      <c r="K165" s="88">
        <v>0.66</v>
      </c>
      <c r="L165" s="88">
        <f t="shared" si="4"/>
        <v>6.6000000000000003E-2</v>
      </c>
      <c r="M165" s="665"/>
      <c r="N165" s="661"/>
      <c r="O165" s="661"/>
      <c r="P165" s="320" t="s">
        <v>718</v>
      </c>
      <c r="Q165" s="682"/>
      <c r="R165" s="370"/>
      <c r="S165" s="370"/>
    </row>
    <row r="166" spans="1:20" s="55" customFormat="1" ht="42.75" customHeight="1" x14ac:dyDescent="0.2">
      <c r="A166" s="680"/>
      <c r="B166" s="441"/>
      <c r="C166" s="41">
        <v>43555</v>
      </c>
      <c r="D166" s="264" t="s">
        <v>882</v>
      </c>
      <c r="E166" s="307" t="s">
        <v>717</v>
      </c>
      <c r="F166" s="323">
        <v>0.1</v>
      </c>
      <c r="G166" s="307" t="s">
        <v>698</v>
      </c>
      <c r="H166" s="307"/>
      <c r="I166" s="307"/>
      <c r="J166" s="40"/>
      <c r="K166" s="88">
        <v>1</v>
      </c>
      <c r="L166" s="88">
        <f t="shared" si="4"/>
        <v>0.1</v>
      </c>
      <c r="M166" s="665"/>
      <c r="N166" s="661"/>
      <c r="O166" s="661"/>
      <c r="P166" s="320" t="s">
        <v>718</v>
      </c>
      <c r="Q166" s="682"/>
      <c r="R166" s="370"/>
      <c r="S166" s="370"/>
    </row>
    <row r="167" spans="1:20" s="55" customFormat="1" ht="63.75" x14ac:dyDescent="0.2">
      <c r="A167" s="680"/>
      <c r="B167" s="441"/>
      <c r="C167" s="41" t="s">
        <v>720</v>
      </c>
      <c r="D167" s="264" t="s">
        <v>948</v>
      </c>
      <c r="E167" s="307" t="s">
        <v>717</v>
      </c>
      <c r="F167" s="323">
        <v>0.1</v>
      </c>
      <c r="G167" s="307"/>
      <c r="H167" s="307" t="s">
        <v>698</v>
      </c>
      <c r="I167" s="307" t="s">
        <v>698</v>
      </c>
      <c r="J167" s="40" t="s">
        <v>698</v>
      </c>
      <c r="K167" s="88">
        <v>1</v>
      </c>
      <c r="L167" s="88">
        <f t="shared" si="4"/>
        <v>0.1</v>
      </c>
      <c r="M167" s="665"/>
      <c r="N167" s="661"/>
      <c r="O167" s="661"/>
      <c r="P167" s="320" t="s">
        <v>718</v>
      </c>
      <c r="Q167" s="682"/>
      <c r="R167" s="370">
        <v>0.03</v>
      </c>
      <c r="S167" s="370"/>
    </row>
    <row r="168" spans="1:20" s="55" customFormat="1" ht="102" x14ac:dyDescent="0.2">
      <c r="A168" s="680"/>
      <c r="B168" s="441"/>
      <c r="C168" s="41" t="s">
        <v>720</v>
      </c>
      <c r="D168" s="264" t="s">
        <v>808</v>
      </c>
      <c r="E168" s="307" t="s">
        <v>717</v>
      </c>
      <c r="F168" s="323">
        <v>0.1</v>
      </c>
      <c r="G168" s="307"/>
      <c r="H168" s="307"/>
      <c r="I168" s="307" t="s">
        <v>899</v>
      </c>
      <c r="J168" s="40" t="s">
        <v>698</v>
      </c>
      <c r="K168" s="88">
        <v>1</v>
      </c>
      <c r="L168" s="88">
        <f t="shared" si="4"/>
        <v>0.1</v>
      </c>
      <c r="M168" s="665"/>
      <c r="N168" s="661"/>
      <c r="O168" s="661"/>
      <c r="P168" s="320" t="s">
        <v>718</v>
      </c>
      <c r="Q168" s="682"/>
      <c r="R168" s="370"/>
      <c r="S168" s="370"/>
    </row>
    <row r="169" spans="1:20" s="55" customFormat="1" ht="51" x14ac:dyDescent="0.2">
      <c r="A169" s="680"/>
      <c r="B169" s="441"/>
      <c r="C169" s="41">
        <v>43830</v>
      </c>
      <c r="D169" s="264" t="s">
        <v>810</v>
      </c>
      <c r="E169" s="307" t="s">
        <v>717</v>
      </c>
      <c r="F169" s="323">
        <v>0.1</v>
      </c>
      <c r="G169" s="307" t="s">
        <v>698</v>
      </c>
      <c r="H169" s="307" t="s">
        <v>698</v>
      </c>
      <c r="I169" s="307" t="s">
        <v>698</v>
      </c>
      <c r="J169" s="40" t="s">
        <v>698</v>
      </c>
      <c r="K169" s="88">
        <v>1</v>
      </c>
      <c r="L169" s="88">
        <f t="shared" si="4"/>
        <v>0.1</v>
      </c>
      <c r="M169" s="665"/>
      <c r="N169" s="661"/>
      <c r="O169" s="661"/>
      <c r="P169" s="320"/>
      <c r="Q169" s="682"/>
      <c r="R169" s="370">
        <v>2.5000000000000001E-2</v>
      </c>
      <c r="S169" s="370"/>
    </row>
    <row r="170" spans="1:20" s="55" customFormat="1" ht="63.75" x14ac:dyDescent="0.2">
      <c r="A170" s="680"/>
      <c r="B170" s="441"/>
      <c r="C170" s="41" t="s">
        <v>721</v>
      </c>
      <c r="D170" s="264" t="s">
        <v>809</v>
      </c>
      <c r="E170" s="307" t="s">
        <v>717</v>
      </c>
      <c r="F170" s="323">
        <v>0.1</v>
      </c>
      <c r="G170" s="307" t="s">
        <v>698</v>
      </c>
      <c r="H170" s="307"/>
      <c r="I170" s="307"/>
      <c r="J170" s="40"/>
      <c r="K170" s="88">
        <v>1</v>
      </c>
      <c r="L170" s="88">
        <f t="shared" si="4"/>
        <v>0.1</v>
      </c>
      <c r="M170" s="665"/>
      <c r="N170" s="661"/>
      <c r="O170" s="661"/>
      <c r="P170" s="320" t="s">
        <v>718</v>
      </c>
      <c r="Q170" s="682"/>
      <c r="R170" s="370"/>
      <c r="S170" s="370"/>
    </row>
    <row r="171" spans="1:20" s="55" customFormat="1" ht="51" x14ac:dyDescent="0.2">
      <c r="A171" s="680"/>
      <c r="B171" s="441"/>
      <c r="C171" s="41">
        <v>43830</v>
      </c>
      <c r="D171" s="264" t="s">
        <v>719</v>
      </c>
      <c r="E171" s="307" t="s">
        <v>717</v>
      </c>
      <c r="F171" s="323">
        <v>0.1</v>
      </c>
      <c r="G171" s="307" t="s">
        <v>698</v>
      </c>
      <c r="H171" s="307" t="s">
        <v>698</v>
      </c>
      <c r="I171" s="307" t="s">
        <v>698</v>
      </c>
      <c r="J171" s="40" t="s">
        <v>698</v>
      </c>
      <c r="K171" s="88">
        <v>1</v>
      </c>
      <c r="L171" s="88">
        <f t="shared" si="4"/>
        <v>0.1</v>
      </c>
      <c r="M171" s="665"/>
      <c r="N171" s="661"/>
      <c r="O171" s="661"/>
      <c r="P171" s="320" t="s">
        <v>718</v>
      </c>
      <c r="Q171" s="682"/>
      <c r="R171" s="370">
        <v>2.5000000000000001E-2</v>
      </c>
      <c r="S171" s="370"/>
    </row>
    <row r="172" spans="1:20" s="55" customFormat="1" ht="38.25" x14ac:dyDescent="0.2">
      <c r="A172" s="680"/>
      <c r="B172" s="441"/>
      <c r="C172" s="41" t="s">
        <v>721</v>
      </c>
      <c r="D172" s="264" t="s">
        <v>811</v>
      </c>
      <c r="E172" s="307" t="s">
        <v>717</v>
      </c>
      <c r="F172" s="323">
        <v>0.1</v>
      </c>
      <c r="G172" s="307"/>
      <c r="H172" s="307" t="s">
        <v>698</v>
      </c>
      <c r="I172" s="307" t="s">
        <v>698</v>
      </c>
      <c r="J172" s="40"/>
      <c r="K172" s="88">
        <v>1</v>
      </c>
      <c r="L172" s="88">
        <f t="shared" si="4"/>
        <v>0.1</v>
      </c>
      <c r="M172" s="665"/>
      <c r="N172" s="661"/>
      <c r="O172" s="661"/>
      <c r="P172" s="320" t="s">
        <v>718</v>
      </c>
      <c r="Q172" s="682"/>
      <c r="R172" s="370">
        <v>0.05</v>
      </c>
      <c r="S172" s="370"/>
    </row>
    <row r="173" spans="1:20" s="55" customFormat="1" ht="51" x14ac:dyDescent="0.2">
      <c r="A173" s="680" t="s">
        <v>228</v>
      </c>
      <c r="B173" s="441" t="s">
        <v>234</v>
      </c>
      <c r="C173" s="442">
        <v>43830</v>
      </c>
      <c r="D173" s="17" t="s">
        <v>827</v>
      </c>
      <c r="E173" s="40" t="s">
        <v>752</v>
      </c>
      <c r="F173" s="277">
        <v>0.4</v>
      </c>
      <c r="G173" s="40" t="s">
        <v>698</v>
      </c>
      <c r="H173" s="40"/>
      <c r="I173" s="40"/>
      <c r="J173" s="40"/>
      <c r="K173" s="88">
        <v>1</v>
      </c>
      <c r="L173" s="88">
        <f t="shared" si="4"/>
        <v>0.4</v>
      </c>
      <c r="M173" s="665">
        <v>0.05</v>
      </c>
      <c r="N173" s="660">
        <f>SUM(L173:L175)*M173</f>
        <v>0.05</v>
      </c>
      <c r="O173" s="660">
        <f>AVERAGE(K173:K175)</f>
        <v>1</v>
      </c>
      <c r="P173" s="734">
        <v>3500000</v>
      </c>
      <c r="Q173" s="682" t="s">
        <v>1013</v>
      </c>
    </row>
    <row r="174" spans="1:20" s="55" customFormat="1" ht="38.25" x14ac:dyDescent="0.2">
      <c r="A174" s="680"/>
      <c r="B174" s="441"/>
      <c r="C174" s="442"/>
      <c r="D174" s="324" t="s">
        <v>707</v>
      </c>
      <c r="E174" s="43" t="s">
        <v>753</v>
      </c>
      <c r="F174" s="277">
        <v>0.3</v>
      </c>
      <c r="G174" s="40" t="s">
        <v>698</v>
      </c>
      <c r="H174" s="40" t="s">
        <v>698</v>
      </c>
      <c r="I174" s="40" t="s">
        <v>698</v>
      </c>
      <c r="J174" s="40" t="s">
        <v>698</v>
      </c>
      <c r="K174" s="88">
        <v>1</v>
      </c>
      <c r="L174" s="88">
        <f t="shared" ref="L174:L198" si="5">+K174*F174</f>
        <v>0.3</v>
      </c>
      <c r="M174" s="665"/>
      <c r="N174" s="660"/>
      <c r="O174" s="660"/>
      <c r="P174" s="734"/>
      <c r="Q174" s="682"/>
    </row>
    <row r="175" spans="1:20" s="55" customFormat="1" ht="38.25" x14ac:dyDescent="0.2">
      <c r="A175" s="680"/>
      <c r="B175" s="441"/>
      <c r="C175" s="442"/>
      <c r="D175" s="17" t="s">
        <v>708</v>
      </c>
      <c r="E175" s="40" t="s">
        <v>754</v>
      </c>
      <c r="F175" s="277">
        <v>0.3</v>
      </c>
      <c r="G175" s="40" t="s">
        <v>698</v>
      </c>
      <c r="H175" s="40" t="s">
        <v>698</v>
      </c>
      <c r="I175" s="40" t="s">
        <v>698</v>
      </c>
      <c r="J175" s="40" t="s">
        <v>698</v>
      </c>
      <c r="K175" s="88">
        <v>1</v>
      </c>
      <c r="L175" s="88">
        <f t="shared" si="5"/>
        <v>0.3</v>
      </c>
      <c r="M175" s="665"/>
      <c r="N175" s="660"/>
      <c r="O175" s="660"/>
      <c r="P175" s="734"/>
      <c r="Q175" s="682"/>
    </row>
    <row r="176" spans="1:20" s="55" customFormat="1" ht="25.5" x14ac:dyDescent="0.2">
      <c r="A176" s="680" t="s">
        <v>235</v>
      </c>
      <c r="B176" s="441" t="s">
        <v>63</v>
      </c>
      <c r="C176" s="442">
        <v>43830</v>
      </c>
      <c r="D176" s="17" t="s">
        <v>801</v>
      </c>
      <c r="E176" s="40" t="s">
        <v>793</v>
      </c>
      <c r="F176" s="278">
        <v>0.3</v>
      </c>
      <c r="G176" s="40"/>
      <c r="H176" s="40" t="s">
        <v>698</v>
      </c>
      <c r="I176" s="40"/>
      <c r="J176" s="40"/>
      <c r="K176" s="88">
        <v>1</v>
      </c>
      <c r="L176" s="88">
        <f t="shared" si="5"/>
        <v>0.3</v>
      </c>
      <c r="M176" s="665">
        <v>0.04</v>
      </c>
      <c r="N176" s="660">
        <f>SUM(L176:L178)*M176</f>
        <v>0.04</v>
      </c>
      <c r="O176" s="660">
        <f>AVERAGE(K176:K178)</f>
        <v>1</v>
      </c>
      <c r="P176" s="753">
        <f>2709000*3</f>
        <v>8127000</v>
      </c>
      <c r="Q176" s="682" t="s">
        <v>991</v>
      </c>
    </row>
    <row r="177" spans="1:17" s="55" customFormat="1" ht="25.5" x14ac:dyDescent="0.2">
      <c r="A177" s="680"/>
      <c r="B177" s="441"/>
      <c r="C177" s="442"/>
      <c r="D177" s="17" t="s">
        <v>802</v>
      </c>
      <c r="E177" s="40" t="s">
        <v>793</v>
      </c>
      <c r="F177" s="278">
        <v>0.3</v>
      </c>
      <c r="G177" s="40"/>
      <c r="H177" s="40" t="s">
        <v>698</v>
      </c>
      <c r="I177" s="40"/>
      <c r="J177" s="40"/>
      <c r="K177" s="88">
        <v>1</v>
      </c>
      <c r="L177" s="88">
        <f t="shared" si="5"/>
        <v>0.3</v>
      </c>
      <c r="M177" s="665"/>
      <c r="N177" s="660"/>
      <c r="O177" s="660"/>
      <c r="P177" s="753"/>
      <c r="Q177" s="682"/>
    </row>
    <row r="178" spans="1:17" s="55" customFormat="1" ht="25.5" x14ac:dyDescent="0.2">
      <c r="A178" s="680"/>
      <c r="B178" s="441"/>
      <c r="C178" s="442"/>
      <c r="D178" s="17" t="s">
        <v>803</v>
      </c>
      <c r="E178" s="40" t="s">
        <v>793</v>
      </c>
      <c r="F178" s="278">
        <v>0.4</v>
      </c>
      <c r="G178" s="40"/>
      <c r="H178" s="40"/>
      <c r="I178" s="40" t="s">
        <v>698</v>
      </c>
      <c r="J178" s="40" t="s">
        <v>698</v>
      </c>
      <c r="K178" s="88">
        <v>1</v>
      </c>
      <c r="L178" s="88">
        <f t="shared" si="5"/>
        <v>0.4</v>
      </c>
      <c r="M178" s="665"/>
      <c r="N178" s="660"/>
      <c r="O178" s="660"/>
      <c r="P178" s="753"/>
      <c r="Q178" s="682"/>
    </row>
    <row r="179" spans="1:17" s="55" customFormat="1" ht="25.5" x14ac:dyDescent="0.2">
      <c r="A179" s="680" t="s">
        <v>603</v>
      </c>
      <c r="B179" s="441" t="s">
        <v>234</v>
      </c>
      <c r="C179" s="442">
        <v>43830</v>
      </c>
      <c r="D179" s="17" t="s">
        <v>767</v>
      </c>
      <c r="E179" s="40" t="s">
        <v>755</v>
      </c>
      <c r="F179" s="88">
        <v>0.1</v>
      </c>
      <c r="G179" s="40" t="s">
        <v>698</v>
      </c>
      <c r="H179" s="40"/>
      <c r="I179" s="40"/>
      <c r="J179" s="40"/>
      <c r="K179" s="88">
        <v>1</v>
      </c>
      <c r="L179" s="88">
        <f t="shared" si="5"/>
        <v>0.1</v>
      </c>
      <c r="M179" s="665">
        <v>0.04</v>
      </c>
      <c r="N179" s="661">
        <f>SUM(L179:L184)*M179</f>
        <v>0.04</v>
      </c>
      <c r="O179" s="661">
        <f>AVERAGE(K179:K184)</f>
        <v>1</v>
      </c>
      <c r="P179" s="734">
        <v>5500000</v>
      </c>
      <c r="Q179" s="682" t="s">
        <v>1009</v>
      </c>
    </row>
    <row r="180" spans="1:17" s="55" customFormat="1" ht="25.5" x14ac:dyDescent="0.2">
      <c r="A180" s="680"/>
      <c r="B180" s="441"/>
      <c r="C180" s="442"/>
      <c r="D180" s="17" t="s">
        <v>700</v>
      </c>
      <c r="E180" s="40" t="s">
        <v>756</v>
      </c>
      <c r="F180" s="88">
        <v>0.2</v>
      </c>
      <c r="G180" s="40"/>
      <c r="H180" s="40" t="s">
        <v>698</v>
      </c>
      <c r="I180" s="40"/>
      <c r="J180" s="40"/>
      <c r="K180" s="88">
        <v>1</v>
      </c>
      <c r="L180" s="88">
        <f t="shared" si="5"/>
        <v>0.2</v>
      </c>
      <c r="M180" s="665"/>
      <c r="N180" s="661"/>
      <c r="O180" s="661"/>
      <c r="P180" s="734"/>
      <c r="Q180" s="682"/>
    </row>
    <row r="181" spans="1:17" s="55" customFormat="1" ht="38.25" x14ac:dyDescent="0.2">
      <c r="A181" s="680"/>
      <c r="B181" s="441"/>
      <c r="C181" s="442"/>
      <c r="D181" s="17" t="s">
        <v>953</v>
      </c>
      <c r="E181" s="40" t="s">
        <v>757</v>
      </c>
      <c r="F181" s="88">
        <v>0.25</v>
      </c>
      <c r="G181" s="40"/>
      <c r="H181" s="40"/>
      <c r="I181" s="40" t="s">
        <v>698</v>
      </c>
      <c r="J181" s="40"/>
      <c r="K181" s="88">
        <v>1</v>
      </c>
      <c r="L181" s="88">
        <f t="shared" si="5"/>
        <v>0.25</v>
      </c>
      <c r="M181" s="665"/>
      <c r="N181" s="661"/>
      <c r="O181" s="661"/>
      <c r="P181" s="734"/>
      <c r="Q181" s="682"/>
    </row>
    <row r="182" spans="1:17" s="55" customFormat="1" ht="25.5" x14ac:dyDescent="0.2">
      <c r="A182" s="680"/>
      <c r="B182" s="441"/>
      <c r="C182" s="442"/>
      <c r="D182" s="17" t="s">
        <v>978</v>
      </c>
      <c r="E182" s="40" t="s">
        <v>757</v>
      </c>
      <c r="F182" s="88">
        <v>0.25</v>
      </c>
      <c r="G182" s="40"/>
      <c r="H182" s="40"/>
      <c r="I182" s="40"/>
      <c r="J182" s="40" t="s">
        <v>698</v>
      </c>
      <c r="K182" s="88">
        <v>1</v>
      </c>
      <c r="L182" s="88">
        <f t="shared" si="5"/>
        <v>0.25</v>
      </c>
      <c r="M182" s="665"/>
      <c r="N182" s="661"/>
      <c r="O182" s="661"/>
      <c r="P182" s="734"/>
      <c r="Q182" s="682"/>
    </row>
    <row r="183" spans="1:17" s="55" customFormat="1" ht="25.5" x14ac:dyDescent="0.2">
      <c r="A183" s="680"/>
      <c r="B183" s="441"/>
      <c r="C183" s="442"/>
      <c r="D183" s="17" t="s">
        <v>701</v>
      </c>
      <c r="E183" s="40" t="s">
        <v>757</v>
      </c>
      <c r="F183" s="88">
        <v>0.1</v>
      </c>
      <c r="G183" s="40"/>
      <c r="H183" s="40"/>
      <c r="I183" s="40"/>
      <c r="J183" s="40" t="s">
        <v>698</v>
      </c>
      <c r="K183" s="88">
        <v>1</v>
      </c>
      <c r="L183" s="88">
        <f t="shared" si="5"/>
        <v>0.1</v>
      </c>
      <c r="M183" s="665"/>
      <c r="N183" s="661"/>
      <c r="O183" s="661"/>
      <c r="P183" s="734"/>
      <c r="Q183" s="682"/>
    </row>
    <row r="184" spans="1:17" s="55" customFormat="1" ht="38.25" x14ac:dyDescent="0.2">
      <c r="A184" s="680"/>
      <c r="B184" s="441"/>
      <c r="C184" s="442"/>
      <c r="D184" s="17" t="s">
        <v>702</v>
      </c>
      <c r="E184" s="40" t="s">
        <v>756</v>
      </c>
      <c r="F184" s="88">
        <v>0.1</v>
      </c>
      <c r="G184" s="40"/>
      <c r="H184" s="40"/>
      <c r="I184" s="40"/>
      <c r="J184" s="40" t="s">
        <v>698</v>
      </c>
      <c r="K184" s="88">
        <v>1</v>
      </c>
      <c r="L184" s="88">
        <f t="shared" si="5"/>
        <v>0.1</v>
      </c>
      <c r="M184" s="665"/>
      <c r="N184" s="661"/>
      <c r="O184" s="661"/>
      <c r="P184" s="734"/>
      <c r="Q184" s="682"/>
    </row>
    <row r="185" spans="1:17" s="55" customFormat="1" ht="38.25" x14ac:dyDescent="0.2">
      <c r="A185" s="680" t="s">
        <v>829</v>
      </c>
      <c r="B185" s="441" t="s">
        <v>234</v>
      </c>
      <c r="C185" s="442">
        <v>43830</v>
      </c>
      <c r="D185" s="17" t="s">
        <v>758</v>
      </c>
      <c r="E185" s="40" t="s">
        <v>699</v>
      </c>
      <c r="F185" s="88">
        <v>0.25</v>
      </c>
      <c r="G185" s="40" t="s">
        <v>698</v>
      </c>
      <c r="H185" s="40"/>
      <c r="I185" s="40"/>
      <c r="J185" s="40"/>
      <c r="K185" s="88">
        <v>1</v>
      </c>
      <c r="L185" s="88">
        <f t="shared" si="5"/>
        <v>0.25</v>
      </c>
      <c r="M185" s="665">
        <v>0.04</v>
      </c>
      <c r="N185" s="660">
        <f>SUM(L185:L187)*M185</f>
        <v>0.04</v>
      </c>
      <c r="O185" s="660">
        <f>AVERAGE(K185:K187)</f>
        <v>1</v>
      </c>
      <c r="P185" s="734">
        <f>1578000*2+10000000</f>
        <v>13156000</v>
      </c>
      <c r="Q185" s="682" t="s">
        <v>986</v>
      </c>
    </row>
    <row r="186" spans="1:17" s="55" customFormat="1" ht="76.5" x14ac:dyDescent="0.2">
      <c r="A186" s="680"/>
      <c r="B186" s="441"/>
      <c r="C186" s="442"/>
      <c r="D186" s="17" t="s">
        <v>828</v>
      </c>
      <c r="E186" s="40" t="s">
        <v>699</v>
      </c>
      <c r="F186" s="88">
        <v>0.25</v>
      </c>
      <c r="G186" s="40"/>
      <c r="H186" s="40" t="s">
        <v>698</v>
      </c>
      <c r="I186" s="40" t="s">
        <v>698</v>
      </c>
      <c r="J186" s="40"/>
      <c r="K186" s="88">
        <v>1</v>
      </c>
      <c r="L186" s="88">
        <f t="shared" si="5"/>
        <v>0.25</v>
      </c>
      <c r="M186" s="665"/>
      <c r="N186" s="660"/>
      <c r="O186" s="660"/>
      <c r="P186" s="734"/>
      <c r="Q186" s="682"/>
    </row>
    <row r="187" spans="1:17" s="55" customFormat="1" ht="38.25" x14ac:dyDescent="0.2">
      <c r="A187" s="680"/>
      <c r="B187" s="441"/>
      <c r="C187" s="442"/>
      <c r="D187" s="17" t="s">
        <v>979</v>
      </c>
      <c r="E187" s="40" t="s">
        <v>699</v>
      </c>
      <c r="F187" s="88">
        <v>0.5</v>
      </c>
      <c r="G187" s="40"/>
      <c r="H187" s="40"/>
      <c r="I187" s="40"/>
      <c r="J187" s="40" t="s">
        <v>698</v>
      </c>
      <c r="K187" s="88">
        <v>1</v>
      </c>
      <c r="L187" s="88">
        <f t="shared" si="5"/>
        <v>0.5</v>
      </c>
      <c r="M187" s="665"/>
      <c r="N187" s="660"/>
      <c r="O187" s="660"/>
      <c r="P187" s="734"/>
      <c r="Q187" s="682"/>
    </row>
    <row r="188" spans="1:17" s="55" customFormat="1" ht="38.25" x14ac:dyDescent="0.2">
      <c r="A188" s="680" t="s">
        <v>980</v>
      </c>
      <c r="B188" s="441" t="s">
        <v>835</v>
      </c>
      <c r="C188" s="442">
        <v>43830</v>
      </c>
      <c r="D188" s="17" t="s">
        <v>778</v>
      </c>
      <c r="E188" s="40" t="s">
        <v>840</v>
      </c>
      <c r="F188" s="278">
        <v>0.2</v>
      </c>
      <c r="G188" s="40" t="s">
        <v>698</v>
      </c>
      <c r="H188" s="40"/>
      <c r="I188" s="40"/>
      <c r="J188" s="41"/>
      <c r="K188" s="88">
        <v>1</v>
      </c>
      <c r="L188" s="88">
        <f t="shared" si="5"/>
        <v>0.2</v>
      </c>
      <c r="M188" s="665">
        <v>0.04</v>
      </c>
      <c r="N188" s="661">
        <f>SUM(L188:L193)*M188</f>
        <v>3.5999200000000002E-2</v>
      </c>
      <c r="O188" s="661">
        <f>AVERAGE(K188:K193)</f>
        <v>0.88886666666666658</v>
      </c>
      <c r="P188" s="757">
        <v>10000000</v>
      </c>
      <c r="Q188" s="682" t="s">
        <v>847</v>
      </c>
    </row>
    <row r="189" spans="1:17" s="55" customFormat="1" ht="51" x14ac:dyDescent="0.2">
      <c r="A189" s="680"/>
      <c r="B189" s="441"/>
      <c r="C189" s="441"/>
      <c r="D189" s="17" t="s">
        <v>846</v>
      </c>
      <c r="E189" s="40" t="s">
        <v>840</v>
      </c>
      <c r="F189" s="278">
        <v>0.2</v>
      </c>
      <c r="G189" s="40"/>
      <c r="H189" s="40" t="s">
        <v>698</v>
      </c>
      <c r="I189" s="40"/>
      <c r="J189" s="40"/>
      <c r="K189" s="88">
        <v>1</v>
      </c>
      <c r="L189" s="88">
        <f t="shared" si="5"/>
        <v>0.2</v>
      </c>
      <c r="M189" s="665"/>
      <c r="N189" s="661"/>
      <c r="O189" s="661"/>
      <c r="P189" s="757"/>
      <c r="Q189" s="682"/>
    </row>
    <row r="190" spans="1:17" s="55" customFormat="1" ht="38.25" x14ac:dyDescent="0.2">
      <c r="A190" s="680"/>
      <c r="B190" s="441"/>
      <c r="C190" s="441"/>
      <c r="D190" s="17" t="s">
        <v>834</v>
      </c>
      <c r="E190" s="40" t="s">
        <v>840</v>
      </c>
      <c r="F190" s="278">
        <v>0.2</v>
      </c>
      <c r="G190" s="40"/>
      <c r="H190" s="40"/>
      <c r="I190" s="40" t="s">
        <v>698</v>
      </c>
      <c r="J190" s="40" t="s">
        <v>698</v>
      </c>
      <c r="K190" s="88">
        <v>1</v>
      </c>
      <c r="L190" s="88">
        <f t="shared" si="5"/>
        <v>0.2</v>
      </c>
      <c r="M190" s="665"/>
      <c r="N190" s="661"/>
      <c r="O190" s="661"/>
      <c r="P190" s="757"/>
      <c r="Q190" s="682"/>
    </row>
    <row r="191" spans="1:17" s="55" customFormat="1" ht="25.5" x14ac:dyDescent="0.2">
      <c r="A191" s="680"/>
      <c r="B191" s="441"/>
      <c r="C191" s="441"/>
      <c r="D191" s="17" t="s">
        <v>900</v>
      </c>
      <c r="E191" s="40" t="s">
        <v>844</v>
      </c>
      <c r="F191" s="278">
        <v>0.1</v>
      </c>
      <c r="G191" s="40"/>
      <c r="H191" s="40"/>
      <c r="I191" s="40" t="s">
        <v>698</v>
      </c>
      <c r="J191" s="40"/>
      <c r="K191" s="88">
        <v>1</v>
      </c>
      <c r="L191" s="88">
        <f t="shared" si="5"/>
        <v>0.1</v>
      </c>
      <c r="M191" s="665"/>
      <c r="N191" s="661"/>
      <c r="O191" s="661"/>
      <c r="P191" s="757"/>
      <c r="Q191" s="682"/>
    </row>
    <row r="192" spans="1:17" s="55" customFormat="1" ht="51" x14ac:dyDescent="0.2">
      <c r="A192" s="680"/>
      <c r="B192" s="441"/>
      <c r="C192" s="441"/>
      <c r="D192" s="17" t="s">
        <v>845</v>
      </c>
      <c r="E192" s="40" t="s">
        <v>841</v>
      </c>
      <c r="F192" s="278">
        <v>0.1</v>
      </c>
      <c r="G192" s="40"/>
      <c r="H192" s="40"/>
      <c r="I192" s="40"/>
      <c r="J192" s="40" t="s">
        <v>698</v>
      </c>
      <c r="K192" s="88">
        <v>0.66659999999999997</v>
      </c>
      <c r="L192" s="88">
        <f t="shared" si="5"/>
        <v>6.6659999999999997E-2</v>
      </c>
      <c r="M192" s="665"/>
      <c r="N192" s="661"/>
      <c r="O192" s="661"/>
      <c r="P192" s="757"/>
      <c r="Q192" s="682"/>
    </row>
    <row r="193" spans="1:17" s="55" customFormat="1" ht="51" x14ac:dyDescent="0.2">
      <c r="A193" s="680"/>
      <c r="B193" s="441"/>
      <c r="C193" s="441"/>
      <c r="D193" s="17" t="s">
        <v>779</v>
      </c>
      <c r="E193" s="40" t="s">
        <v>841</v>
      </c>
      <c r="F193" s="278">
        <v>0.2</v>
      </c>
      <c r="G193" s="40"/>
      <c r="H193" s="40"/>
      <c r="I193" s="40"/>
      <c r="J193" s="40" t="s">
        <v>698</v>
      </c>
      <c r="K193" s="88">
        <v>0.66659999999999997</v>
      </c>
      <c r="L193" s="88">
        <f t="shared" si="5"/>
        <v>0.13331999999999999</v>
      </c>
      <c r="M193" s="665"/>
      <c r="N193" s="661"/>
      <c r="O193" s="661"/>
      <c r="P193" s="757"/>
      <c r="Q193" s="682"/>
    </row>
    <row r="194" spans="1:17" s="55" customFormat="1" ht="50.25" customHeight="1" x14ac:dyDescent="0.2">
      <c r="A194" s="680" t="s">
        <v>838</v>
      </c>
      <c r="B194" s="441" t="s">
        <v>835</v>
      </c>
      <c r="C194" s="442">
        <v>43830</v>
      </c>
      <c r="D194" s="17" t="s">
        <v>842</v>
      </c>
      <c r="E194" s="40" t="s">
        <v>840</v>
      </c>
      <c r="F194" s="278">
        <v>0.2</v>
      </c>
      <c r="G194" s="40" t="s">
        <v>698</v>
      </c>
      <c r="H194" s="40"/>
      <c r="I194" s="40"/>
      <c r="J194" s="41"/>
      <c r="K194" s="88">
        <v>1</v>
      </c>
      <c r="L194" s="88">
        <f t="shared" si="5"/>
        <v>0.2</v>
      </c>
      <c r="M194" s="665">
        <v>0.04</v>
      </c>
      <c r="N194" s="661">
        <f>SUM(L194:L198)*M194</f>
        <v>3.6999999999999998E-2</v>
      </c>
      <c r="O194" s="661">
        <f>AVERAGE(K194:K198)</f>
        <v>0.95</v>
      </c>
      <c r="P194" s="757">
        <v>5000000</v>
      </c>
      <c r="Q194" s="682" t="s">
        <v>1008</v>
      </c>
    </row>
    <row r="195" spans="1:17" s="55" customFormat="1" ht="63.75" x14ac:dyDescent="0.2">
      <c r="A195" s="680"/>
      <c r="B195" s="441"/>
      <c r="C195" s="441"/>
      <c r="D195" s="17" t="s">
        <v>780</v>
      </c>
      <c r="E195" s="40" t="s">
        <v>843</v>
      </c>
      <c r="F195" s="278">
        <v>0.1</v>
      </c>
      <c r="G195" s="40" t="s">
        <v>698</v>
      </c>
      <c r="H195" s="40"/>
      <c r="I195" s="40"/>
      <c r="J195" s="40"/>
      <c r="K195" s="88">
        <v>1</v>
      </c>
      <c r="L195" s="88">
        <f t="shared" si="5"/>
        <v>0.1</v>
      </c>
      <c r="M195" s="665"/>
      <c r="N195" s="661"/>
      <c r="O195" s="661"/>
      <c r="P195" s="757"/>
      <c r="Q195" s="682"/>
    </row>
    <row r="196" spans="1:17" s="55" customFormat="1" ht="25.5" x14ac:dyDescent="0.2">
      <c r="A196" s="680"/>
      <c r="B196" s="441"/>
      <c r="C196" s="441"/>
      <c r="D196" s="17" t="s">
        <v>839</v>
      </c>
      <c r="E196" s="40" t="s">
        <v>843</v>
      </c>
      <c r="F196" s="278">
        <v>0.2</v>
      </c>
      <c r="G196" s="40"/>
      <c r="H196" s="40" t="s">
        <v>698</v>
      </c>
      <c r="I196" s="40"/>
      <c r="J196" s="40"/>
      <c r="K196" s="88">
        <v>1</v>
      </c>
      <c r="L196" s="88">
        <f t="shared" si="5"/>
        <v>0.2</v>
      </c>
      <c r="M196" s="665"/>
      <c r="N196" s="661"/>
      <c r="O196" s="661"/>
      <c r="P196" s="757"/>
      <c r="Q196" s="682"/>
    </row>
    <row r="197" spans="1:17" s="55" customFormat="1" ht="51" x14ac:dyDescent="0.2">
      <c r="A197" s="680"/>
      <c r="B197" s="441"/>
      <c r="C197" s="441"/>
      <c r="D197" s="17" t="s">
        <v>836</v>
      </c>
      <c r="E197" s="40" t="s">
        <v>843</v>
      </c>
      <c r="F197" s="278">
        <v>0.2</v>
      </c>
      <c r="G197" s="40"/>
      <c r="H197" s="40" t="s">
        <v>698</v>
      </c>
      <c r="I197" s="40" t="s">
        <v>698</v>
      </c>
      <c r="J197" s="40" t="s">
        <v>698</v>
      </c>
      <c r="K197" s="88">
        <v>1</v>
      </c>
      <c r="L197" s="88">
        <f t="shared" si="5"/>
        <v>0.2</v>
      </c>
      <c r="M197" s="665"/>
      <c r="N197" s="661"/>
      <c r="O197" s="661"/>
      <c r="P197" s="757"/>
      <c r="Q197" s="682"/>
    </row>
    <row r="198" spans="1:17" s="55" customFormat="1" ht="59.25" customHeight="1" thickBot="1" x14ac:dyDescent="0.25">
      <c r="A198" s="730"/>
      <c r="B198" s="732"/>
      <c r="C198" s="732"/>
      <c r="D198" s="310" t="s">
        <v>837</v>
      </c>
      <c r="E198" s="288" t="s">
        <v>843</v>
      </c>
      <c r="F198" s="311">
        <v>0.3</v>
      </c>
      <c r="G198" s="288" t="s">
        <v>698</v>
      </c>
      <c r="H198" s="288" t="s">
        <v>698</v>
      </c>
      <c r="I198" s="288" t="s">
        <v>698</v>
      </c>
      <c r="J198" s="288" t="s">
        <v>698</v>
      </c>
      <c r="K198" s="351">
        <v>0.75</v>
      </c>
      <c r="L198" s="351">
        <f t="shared" si="5"/>
        <v>0.22499999999999998</v>
      </c>
      <c r="M198" s="679"/>
      <c r="N198" s="759"/>
      <c r="O198" s="662"/>
      <c r="P198" s="758"/>
      <c r="Q198" s="683"/>
    </row>
    <row r="199" spans="1:17" s="55" customFormat="1" ht="29.25" customHeight="1" x14ac:dyDescent="0.2">
      <c r="A199" s="325"/>
      <c r="B199" s="325"/>
      <c r="C199" s="325"/>
      <c r="D199" s="326"/>
      <c r="E199" s="325"/>
      <c r="F199" s="327"/>
      <c r="G199" s="325"/>
      <c r="H199" s="669" t="s">
        <v>883</v>
      </c>
      <c r="I199" s="669"/>
      <c r="J199" s="669"/>
      <c r="K199" s="669"/>
      <c r="L199" s="669"/>
      <c r="M199" s="669"/>
      <c r="N199" s="417">
        <f>SUM(N110:N198)</f>
        <v>0.97679920000000031</v>
      </c>
      <c r="O199" s="432">
        <f>AVERAGE(O110:O198)</f>
        <v>0.9790412698412696</v>
      </c>
      <c r="P199" s="328"/>
      <c r="Q199" s="328"/>
    </row>
    <row r="200" spans="1:17" s="55" customFormat="1" ht="12.75" customHeight="1" x14ac:dyDescent="0.2">
      <c r="A200" s="325"/>
      <c r="B200" s="325"/>
      <c r="C200" s="325"/>
      <c r="D200" s="326"/>
      <c r="E200" s="325"/>
      <c r="F200" s="327"/>
      <c r="G200" s="325"/>
      <c r="H200" s="325"/>
      <c r="I200" s="325"/>
      <c r="J200" s="325"/>
      <c r="K200" s="325"/>
      <c r="L200" s="325"/>
      <c r="M200" s="327"/>
      <c r="N200" s="327"/>
      <c r="O200" s="327"/>
      <c r="P200" s="328"/>
      <c r="Q200" s="328"/>
    </row>
    <row r="201" spans="1:17" s="55" customFormat="1" ht="33.75" customHeight="1" x14ac:dyDescent="0.2">
      <c r="A201" s="325"/>
      <c r="B201" s="325"/>
      <c r="C201" s="325"/>
      <c r="D201" s="326"/>
      <c r="E201" s="325"/>
      <c r="F201" s="327"/>
      <c r="G201" s="325"/>
      <c r="H201" s="670" t="s">
        <v>891</v>
      </c>
      <c r="I201" s="670"/>
      <c r="J201" s="670"/>
      <c r="K201" s="670"/>
      <c r="L201" s="670"/>
      <c r="M201" s="670"/>
      <c r="N201" s="418">
        <f>(N27+N55+N85+N105+N199)/5</f>
        <v>0.99435984000000011</v>
      </c>
      <c r="O201" s="418">
        <f>(O27+O55+O85+O105+O199)/5</f>
        <v>0.99580825396825401</v>
      </c>
      <c r="P201" s="328"/>
      <c r="Q201" s="328"/>
    </row>
    <row r="202" spans="1:17" s="55" customFormat="1" x14ac:dyDescent="0.2">
      <c r="A202" s="325"/>
      <c r="B202" s="325"/>
      <c r="C202" s="325"/>
      <c r="H202" s="325"/>
      <c r="I202" s="325"/>
      <c r="J202" s="325"/>
      <c r="K202" s="325"/>
      <c r="L202" s="325"/>
      <c r="M202" s="327"/>
      <c r="N202" s="327"/>
      <c r="O202" s="327"/>
      <c r="P202" s="328"/>
      <c r="Q202" s="328"/>
    </row>
    <row r="203" spans="1:17" s="55" customFormat="1" ht="48" customHeight="1" x14ac:dyDescent="0.2">
      <c r="A203" s="325"/>
      <c r="B203" s="325"/>
      <c r="C203" s="325"/>
      <c r="D203" s="63"/>
      <c r="H203" s="325"/>
      <c r="I203" s="325"/>
      <c r="J203" s="325"/>
      <c r="K203" s="325"/>
      <c r="L203" s="325"/>
      <c r="M203" s="327"/>
      <c r="N203" s="327"/>
      <c r="O203" s="327"/>
      <c r="P203" s="328"/>
      <c r="Q203" s="328"/>
    </row>
    <row r="204" spans="1:17" s="55" customFormat="1" ht="46.5" customHeight="1" x14ac:dyDescent="0.2">
      <c r="A204" s="333" t="s">
        <v>879</v>
      </c>
      <c r="B204" s="333" t="s">
        <v>878</v>
      </c>
      <c r="C204" s="266" t="s">
        <v>877</v>
      </c>
      <c r="D204" s="266" t="s">
        <v>901</v>
      </c>
      <c r="E204" s="266" t="s">
        <v>901</v>
      </c>
      <c r="F204" s="334" t="s">
        <v>950</v>
      </c>
      <c r="G204" s="334" t="s">
        <v>951</v>
      </c>
      <c r="H204" s="334" t="s">
        <v>949</v>
      </c>
      <c r="I204" s="333" t="s">
        <v>875</v>
      </c>
      <c r="K204" s="325"/>
      <c r="L204" s="325"/>
      <c r="M204" s="327"/>
      <c r="N204" s="327"/>
      <c r="O204" s="327"/>
      <c r="P204" s="328"/>
      <c r="Q204" s="328"/>
    </row>
    <row r="205" spans="1:17" s="55" customFormat="1" ht="51" x14ac:dyDescent="0.2">
      <c r="A205" s="420" t="s">
        <v>440</v>
      </c>
      <c r="B205" s="307">
        <v>2</v>
      </c>
      <c r="C205" s="307">
        <v>8</v>
      </c>
      <c r="D205" s="307">
        <v>5</v>
      </c>
      <c r="E205" s="307">
        <v>3</v>
      </c>
      <c r="F205" s="307">
        <v>2</v>
      </c>
      <c r="G205" s="307">
        <v>2</v>
      </c>
      <c r="H205" s="307">
        <v>2</v>
      </c>
      <c r="I205" s="323">
        <f>+O27</f>
        <v>1</v>
      </c>
      <c r="K205" s="325"/>
      <c r="L205" s="325"/>
      <c r="M205" s="327"/>
      <c r="N205" s="327"/>
      <c r="O205" s="327"/>
      <c r="P205" s="328"/>
      <c r="Q205" s="328"/>
    </row>
    <row r="206" spans="1:17" s="55" customFormat="1" ht="63.75" x14ac:dyDescent="0.2">
      <c r="A206" s="420" t="s">
        <v>601</v>
      </c>
      <c r="B206" s="307">
        <v>7</v>
      </c>
      <c r="C206" s="307">
        <v>23</v>
      </c>
      <c r="D206" s="307">
        <v>4</v>
      </c>
      <c r="E206" s="307">
        <v>8</v>
      </c>
      <c r="F206" s="307">
        <v>4</v>
      </c>
      <c r="G206" s="307">
        <v>10</v>
      </c>
      <c r="H206" s="307">
        <v>4</v>
      </c>
      <c r="I206" s="323">
        <f>+O55</f>
        <v>1</v>
      </c>
      <c r="K206" s="325"/>
      <c r="L206" s="325"/>
      <c r="M206" s="327"/>
      <c r="N206" s="327"/>
      <c r="O206" s="327"/>
      <c r="P206" s="328"/>
      <c r="Q206" s="328"/>
    </row>
    <row r="207" spans="1:17" s="55" customFormat="1" ht="63.75" x14ac:dyDescent="0.2">
      <c r="A207" s="420" t="s">
        <v>224</v>
      </c>
      <c r="B207" s="307">
        <v>8</v>
      </c>
      <c r="C207" s="307">
        <v>25</v>
      </c>
      <c r="D207" s="307">
        <v>7</v>
      </c>
      <c r="E207" s="307">
        <v>9</v>
      </c>
      <c r="F207" s="307">
        <v>9</v>
      </c>
      <c r="G207" s="307">
        <v>12</v>
      </c>
      <c r="H207" s="307">
        <v>9</v>
      </c>
      <c r="I207" s="323">
        <f>+O85</f>
        <v>1</v>
      </c>
      <c r="K207" s="325"/>
      <c r="L207" s="325"/>
      <c r="M207" s="327"/>
      <c r="N207" s="327"/>
      <c r="O207" s="327"/>
      <c r="P207" s="328"/>
      <c r="Q207" s="328"/>
    </row>
    <row r="208" spans="1:17" s="55" customFormat="1" ht="63.75" x14ac:dyDescent="0.2">
      <c r="A208" s="420" t="s">
        <v>225</v>
      </c>
      <c r="B208" s="307">
        <v>6</v>
      </c>
      <c r="C208" s="307">
        <v>15</v>
      </c>
      <c r="D208" s="307">
        <v>3</v>
      </c>
      <c r="E208" s="307">
        <v>8</v>
      </c>
      <c r="F208" s="307">
        <v>8</v>
      </c>
      <c r="G208" s="307">
        <v>8</v>
      </c>
      <c r="H208" s="307">
        <v>8</v>
      </c>
      <c r="I208" s="323">
        <f>+O105</f>
        <v>1</v>
      </c>
      <c r="K208" s="325"/>
      <c r="L208" s="325"/>
      <c r="M208" s="327"/>
      <c r="N208" s="327"/>
      <c r="O208" s="327"/>
      <c r="P208" s="328"/>
      <c r="Q208" s="328"/>
    </row>
    <row r="209" spans="1:17" s="55" customFormat="1" ht="51" x14ac:dyDescent="0.2">
      <c r="A209" s="420" t="s">
        <v>201</v>
      </c>
      <c r="B209" s="307">
        <v>21</v>
      </c>
      <c r="C209" s="307">
        <v>85</v>
      </c>
      <c r="D209" s="307">
        <v>31</v>
      </c>
      <c r="E209" s="307">
        <v>41</v>
      </c>
      <c r="F209" s="307">
        <v>40</v>
      </c>
      <c r="G209" s="307">
        <v>44</v>
      </c>
      <c r="H209" s="307">
        <v>40</v>
      </c>
      <c r="I209" s="323">
        <f>+O199</f>
        <v>0.9790412698412696</v>
      </c>
      <c r="K209" s="325"/>
      <c r="L209" s="325"/>
      <c r="M209" s="327"/>
      <c r="N209" s="327"/>
      <c r="O209" s="327"/>
      <c r="P209" s="328"/>
      <c r="Q209" s="328"/>
    </row>
    <row r="210" spans="1:17" s="55" customFormat="1" x14ac:dyDescent="0.2">
      <c r="A210" s="420" t="s">
        <v>876</v>
      </c>
      <c r="B210" s="330">
        <f t="shared" ref="B210:H210" si="6">SUM(B205:B209)</f>
        <v>44</v>
      </c>
      <c r="C210" s="330">
        <f t="shared" si="6"/>
        <v>156</v>
      </c>
      <c r="D210" s="331">
        <f t="shared" si="6"/>
        <v>50</v>
      </c>
      <c r="E210" s="331">
        <f t="shared" si="6"/>
        <v>69</v>
      </c>
      <c r="F210" s="331">
        <f t="shared" si="6"/>
        <v>63</v>
      </c>
      <c r="G210" s="424">
        <f t="shared" si="6"/>
        <v>76</v>
      </c>
      <c r="H210" s="331">
        <f t="shared" si="6"/>
        <v>63</v>
      </c>
      <c r="I210" s="423">
        <f>+(I205+I206+I207+I208+I209)/5</f>
        <v>0.99580825396825401</v>
      </c>
      <c r="K210" s="325"/>
      <c r="L210" s="325"/>
      <c r="M210" s="327"/>
      <c r="N210" s="327"/>
      <c r="O210" s="327"/>
      <c r="P210" s="328"/>
      <c r="Q210" s="328"/>
    </row>
    <row r="211" spans="1:17" s="55" customFormat="1" x14ac:dyDescent="0.2">
      <c r="A211" s="427"/>
      <c r="B211" s="427"/>
      <c r="C211" s="427"/>
      <c r="D211" s="332">
        <f>+D210/C210</f>
        <v>0.32051282051282054</v>
      </c>
      <c r="E211" s="332">
        <f>+E210/C210</f>
        <v>0.44230769230769229</v>
      </c>
      <c r="F211" s="332">
        <f>+F210/C210</f>
        <v>0.40384615384615385</v>
      </c>
      <c r="G211" s="425">
        <f>+G210/C210</f>
        <v>0.48717948717948717</v>
      </c>
      <c r="H211" s="332">
        <f>+H210/C210</f>
        <v>0.40384615384615385</v>
      </c>
      <c r="I211" s="427"/>
      <c r="K211" s="325"/>
      <c r="L211" s="325"/>
      <c r="M211" s="327"/>
      <c r="N211" s="327"/>
      <c r="O211" s="327"/>
      <c r="P211" s="328"/>
      <c r="Q211" s="328"/>
    </row>
    <row r="212" spans="1:17" s="55" customFormat="1" x14ac:dyDescent="0.2">
      <c r="A212" s="325"/>
      <c r="B212" s="325"/>
      <c r="C212" s="325"/>
      <c r="D212" s="326"/>
      <c r="E212" s="325"/>
      <c r="F212" s="327"/>
      <c r="G212" s="325"/>
      <c r="H212" s="325"/>
      <c r="I212" s="325"/>
      <c r="J212" s="325"/>
      <c r="K212" s="325"/>
      <c r="L212" s="325"/>
      <c r="M212" s="327"/>
      <c r="N212" s="327"/>
      <c r="O212" s="327"/>
      <c r="P212" s="328"/>
      <c r="Q212" s="328"/>
    </row>
    <row r="213" spans="1:17" s="55" customFormat="1" x14ac:dyDescent="0.2">
      <c r="A213" s="325"/>
      <c r="B213" s="325"/>
      <c r="C213" s="325"/>
      <c r="D213" s="326"/>
      <c r="E213" s="325"/>
      <c r="F213" s="327"/>
      <c r="G213" s="325"/>
      <c r="H213" s="325"/>
      <c r="I213" s="325"/>
      <c r="J213" s="325"/>
      <c r="K213" s="325"/>
      <c r="L213" s="325"/>
      <c r="M213" s="327"/>
      <c r="N213" s="327"/>
      <c r="O213" s="327"/>
      <c r="P213" s="328"/>
      <c r="Q213" s="328"/>
    </row>
    <row r="214" spans="1:17" s="55" customFormat="1" x14ac:dyDescent="0.2">
      <c r="A214" s="325"/>
      <c r="B214" s="325"/>
      <c r="C214" s="325"/>
      <c r="D214" s="326"/>
      <c r="E214" s="325"/>
      <c r="F214" s="327"/>
      <c r="G214" s="325"/>
      <c r="H214" s="325"/>
      <c r="I214" s="325"/>
      <c r="J214" s="325"/>
      <c r="K214" s="325"/>
      <c r="L214" s="325"/>
      <c r="M214" s="327"/>
      <c r="N214" s="327"/>
      <c r="O214" s="327"/>
      <c r="P214" s="328"/>
      <c r="Q214" s="328"/>
    </row>
    <row r="215" spans="1:17" s="55" customFormat="1" x14ac:dyDescent="0.2">
      <c r="A215" s="325"/>
      <c r="B215" s="325"/>
      <c r="C215" s="325"/>
      <c r="D215" s="326"/>
      <c r="E215" s="325"/>
      <c r="F215" s="327"/>
      <c r="G215" s="325"/>
      <c r="H215" s="325"/>
      <c r="I215" s="325"/>
      <c r="J215" s="325"/>
      <c r="K215" s="325"/>
      <c r="L215" s="325"/>
      <c r="M215" s="327"/>
      <c r="N215" s="327"/>
      <c r="O215" s="327"/>
      <c r="P215" s="328"/>
      <c r="Q215" s="328"/>
    </row>
    <row r="216" spans="1:17" s="55" customFormat="1" x14ac:dyDescent="0.2">
      <c r="A216" s="325"/>
      <c r="B216" s="325"/>
      <c r="C216" s="325"/>
      <c r="D216" s="326"/>
      <c r="E216" s="325"/>
      <c r="F216" s="327"/>
      <c r="G216" s="325"/>
      <c r="H216" s="325"/>
      <c r="I216" s="325"/>
      <c r="J216" s="325"/>
      <c r="K216" s="325"/>
      <c r="L216" s="325"/>
      <c r="M216" s="327"/>
      <c r="N216" s="327"/>
      <c r="O216" s="327"/>
      <c r="P216" s="328"/>
      <c r="Q216" s="328"/>
    </row>
    <row r="217" spans="1:17" s="55" customFormat="1" x14ac:dyDescent="0.2">
      <c r="A217" s="325"/>
      <c r="B217" s="325"/>
      <c r="C217" s="325"/>
      <c r="D217" s="326"/>
      <c r="E217" s="325"/>
      <c r="F217" s="327"/>
      <c r="G217" s="325"/>
      <c r="H217" s="325"/>
      <c r="I217" s="325"/>
      <c r="J217" s="325"/>
      <c r="K217" s="325"/>
      <c r="L217" s="325"/>
      <c r="M217" s="327"/>
      <c r="N217" s="327"/>
      <c r="O217" s="327"/>
      <c r="P217" s="328"/>
      <c r="Q217" s="328"/>
    </row>
    <row r="218" spans="1:17" s="55" customFormat="1" x14ac:dyDescent="0.2">
      <c r="A218" s="325"/>
      <c r="B218" s="325"/>
      <c r="C218" s="325"/>
      <c r="D218" s="326"/>
      <c r="E218" s="325"/>
      <c r="F218" s="327"/>
      <c r="G218" s="325"/>
      <c r="H218" s="325"/>
      <c r="I218" s="325"/>
      <c r="J218" s="325"/>
      <c r="K218" s="325"/>
      <c r="L218" s="325"/>
      <c r="M218" s="327"/>
      <c r="N218" s="327"/>
      <c r="O218" s="327"/>
      <c r="P218" s="328"/>
      <c r="Q218" s="328"/>
    </row>
    <row r="219" spans="1:17" s="55" customFormat="1" x14ac:dyDescent="0.2">
      <c r="A219" s="325"/>
      <c r="B219" s="325"/>
      <c r="C219" s="325"/>
      <c r="D219" s="326"/>
      <c r="E219" s="325"/>
      <c r="F219" s="327"/>
      <c r="G219" s="325"/>
      <c r="H219" s="325"/>
      <c r="I219" s="325"/>
      <c r="J219" s="325"/>
      <c r="K219" s="325"/>
      <c r="L219" s="325"/>
      <c r="M219" s="327"/>
      <c r="N219" s="327"/>
      <c r="O219" s="327"/>
      <c r="P219" s="328"/>
      <c r="Q219" s="328"/>
    </row>
    <row r="220" spans="1:17" s="55" customFormat="1" x14ac:dyDescent="0.2">
      <c r="A220" s="325"/>
      <c r="B220" s="325"/>
      <c r="C220" s="325"/>
      <c r="D220" s="326"/>
      <c r="E220" s="325"/>
      <c r="F220" s="327"/>
      <c r="G220" s="325"/>
      <c r="H220" s="325"/>
      <c r="I220" s="325"/>
      <c r="J220" s="325"/>
      <c r="K220" s="325"/>
      <c r="L220" s="325"/>
      <c r="M220" s="327"/>
      <c r="N220" s="327"/>
      <c r="O220" s="327"/>
      <c r="P220" s="328"/>
      <c r="Q220" s="328"/>
    </row>
    <row r="221" spans="1:17" s="55" customFormat="1" x14ac:dyDescent="0.2">
      <c r="A221" s="325"/>
      <c r="B221" s="325"/>
      <c r="C221" s="325"/>
      <c r="D221" s="326"/>
      <c r="E221" s="325"/>
      <c r="F221" s="327"/>
      <c r="G221" s="325"/>
      <c r="H221" s="325"/>
      <c r="I221" s="325"/>
      <c r="J221" s="325"/>
      <c r="K221" s="325"/>
      <c r="L221" s="325"/>
      <c r="M221" s="327"/>
      <c r="N221" s="327"/>
      <c r="O221" s="327"/>
      <c r="P221" s="328"/>
      <c r="Q221" s="328"/>
    </row>
    <row r="222" spans="1:17" s="55" customFormat="1" x14ac:dyDescent="0.2">
      <c r="A222" s="325"/>
      <c r="B222" s="325"/>
      <c r="C222" s="325"/>
      <c r="D222" s="326"/>
      <c r="E222" s="325"/>
      <c r="F222" s="327"/>
      <c r="G222" s="325"/>
      <c r="H222" s="325"/>
      <c r="I222" s="325"/>
      <c r="J222" s="325"/>
      <c r="K222" s="325"/>
      <c r="L222" s="325"/>
      <c r="M222" s="327"/>
      <c r="N222" s="327"/>
      <c r="O222" s="327"/>
      <c r="P222" s="328"/>
      <c r="Q222" s="328"/>
    </row>
    <row r="223" spans="1:17" s="55" customFormat="1" x14ac:dyDescent="0.2">
      <c r="A223" s="325"/>
      <c r="B223" s="325"/>
      <c r="C223" s="325"/>
      <c r="D223" s="326"/>
      <c r="E223" s="325"/>
      <c r="F223" s="327"/>
      <c r="G223" s="325"/>
      <c r="H223" s="325"/>
      <c r="I223" s="325"/>
      <c r="J223" s="325"/>
      <c r="K223" s="325"/>
      <c r="L223" s="325"/>
      <c r="M223" s="327"/>
      <c r="N223" s="327"/>
      <c r="O223" s="327"/>
      <c r="P223" s="328"/>
      <c r="Q223" s="328"/>
    </row>
    <row r="224" spans="1:17" s="55" customFormat="1" x14ac:dyDescent="0.2">
      <c r="A224" s="325"/>
      <c r="B224" s="325"/>
      <c r="C224" s="325"/>
      <c r="D224" s="326"/>
      <c r="E224" s="325"/>
      <c r="F224" s="327"/>
      <c r="G224" s="325"/>
      <c r="H224" s="325"/>
      <c r="I224" s="325"/>
      <c r="J224" s="325"/>
      <c r="K224" s="325"/>
      <c r="L224" s="325"/>
      <c r="M224" s="327"/>
      <c r="N224" s="327"/>
      <c r="O224" s="327"/>
      <c r="P224" s="328"/>
      <c r="Q224" s="328"/>
    </row>
    <row r="225" spans="1:17" s="55" customFormat="1" x14ac:dyDescent="0.2">
      <c r="A225" s="325"/>
      <c r="B225" s="325"/>
      <c r="C225" s="325"/>
      <c r="D225" s="326"/>
      <c r="E225" s="325"/>
      <c r="F225" s="327"/>
      <c r="G225" s="325"/>
      <c r="H225" s="325"/>
      <c r="I225" s="325"/>
      <c r="J225" s="325"/>
      <c r="K225" s="325"/>
      <c r="L225" s="325"/>
      <c r="M225" s="327"/>
      <c r="N225" s="327"/>
      <c r="O225" s="327"/>
      <c r="P225" s="328"/>
      <c r="Q225" s="328"/>
    </row>
    <row r="226" spans="1:17" s="55" customFormat="1" x14ac:dyDescent="0.2">
      <c r="A226" s="325"/>
      <c r="B226" s="325"/>
      <c r="C226" s="325"/>
      <c r="D226" s="326"/>
      <c r="E226" s="325"/>
      <c r="F226" s="327"/>
      <c r="G226" s="325"/>
      <c r="H226" s="325"/>
      <c r="I226" s="325"/>
      <c r="J226" s="325"/>
      <c r="K226" s="325"/>
      <c r="L226" s="325"/>
      <c r="M226" s="327"/>
      <c r="N226" s="327"/>
      <c r="O226" s="327"/>
      <c r="P226" s="328"/>
      <c r="Q226" s="328"/>
    </row>
    <row r="227" spans="1:17" s="55" customFormat="1" x14ac:dyDescent="0.2">
      <c r="A227" s="325"/>
      <c r="B227" s="325"/>
      <c r="C227" s="325"/>
      <c r="D227" s="326"/>
      <c r="E227" s="325"/>
      <c r="F227" s="327"/>
      <c r="G227" s="325"/>
      <c r="H227" s="325"/>
      <c r="I227" s="325"/>
      <c r="J227" s="325"/>
      <c r="K227" s="325"/>
      <c r="L227" s="325"/>
      <c r="M227" s="327"/>
      <c r="N227" s="327"/>
      <c r="O227" s="327"/>
      <c r="P227" s="328"/>
      <c r="Q227" s="328"/>
    </row>
    <row r="228" spans="1:17" s="55" customFormat="1" x14ac:dyDescent="0.2">
      <c r="A228" s="325"/>
      <c r="B228" s="325"/>
      <c r="C228" s="325"/>
      <c r="D228" s="326"/>
      <c r="E228" s="325"/>
      <c r="F228" s="327"/>
      <c r="G228" s="325"/>
      <c r="H228" s="325"/>
      <c r="I228" s="325"/>
      <c r="J228" s="325"/>
      <c r="K228" s="325"/>
      <c r="L228" s="325"/>
      <c r="M228" s="327"/>
      <c r="N228" s="327"/>
      <c r="O228" s="327"/>
      <c r="P228" s="328"/>
      <c r="Q228" s="328"/>
    </row>
    <row r="229" spans="1:17" s="55" customFormat="1" x14ac:dyDescent="0.2">
      <c r="A229" s="325"/>
      <c r="B229" s="325"/>
      <c r="C229" s="325"/>
      <c r="D229" s="326"/>
      <c r="E229" s="325"/>
      <c r="F229" s="327"/>
      <c r="G229" s="325"/>
      <c r="H229" s="325"/>
      <c r="I229" s="325"/>
      <c r="J229" s="325"/>
      <c r="K229" s="325"/>
      <c r="L229" s="325"/>
      <c r="M229" s="327"/>
      <c r="N229" s="327"/>
      <c r="O229" s="327"/>
      <c r="P229" s="328"/>
      <c r="Q229" s="328"/>
    </row>
    <row r="230" spans="1:17" s="55" customFormat="1" x14ac:dyDescent="0.2">
      <c r="A230" s="325"/>
      <c r="B230" s="325"/>
      <c r="C230" s="325"/>
      <c r="D230" s="326"/>
      <c r="E230" s="325"/>
      <c r="F230" s="327"/>
      <c r="G230" s="325"/>
      <c r="H230" s="325"/>
      <c r="I230" s="325"/>
      <c r="J230" s="325"/>
      <c r="K230" s="325"/>
      <c r="L230" s="325"/>
      <c r="M230" s="327"/>
      <c r="N230" s="327"/>
      <c r="O230" s="327"/>
      <c r="P230" s="328"/>
      <c r="Q230" s="328"/>
    </row>
    <row r="231" spans="1:17" s="55" customFormat="1" x14ac:dyDescent="0.2">
      <c r="A231" s="325"/>
      <c r="B231" s="325"/>
      <c r="C231" s="325"/>
      <c r="D231" s="326"/>
      <c r="E231" s="325"/>
      <c r="F231" s="327"/>
      <c r="G231" s="325"/>
      <c r="H231" s="325"/>
      <c r="I231" s="325"/>
      <c r="J231" s="325"/>
      <c r="K231" s="325"/>
      <c r="L231" s="325"/>
      <c r="M231" s="327"/>
      <c r="N231" s="327"/>
      <c r="O231" s="327"/>
      <c r="P231" s="328"/>
      <c r="Q231" s="328"/>
    </row>
    <row r="232" spans="1:17" s="55" customFormat="1" x14ac:dyDescent="0.2">
      <c r="A232" s="325"/>
      <c r="B232" s="325"/>
      <c r="C232" s="325"/>
      <c r="D232" s="326"/>
      <c r="E232" s="325"/>
      <c r="F232" s="327"/>
      <c r="G232" s="325"/>
      <c r="H232" s="325"/>
      <c r="I232" s="325"/>
      <c r="J232" s="325"/>
      <c r="K232" s="325"/>
      <c r="L232" s="325"/>
      <c r="M232" s="327"/>
      <c r="N232" s="327"/>
      <c r="O232" s="327"/>
      <c r="P232" s="328"/>
      <c r="Q232" s="328"/>
    </row>
    <row r="233" spans="1:17" s="55" customFormat="1" x14ac:dyDescent="0.2">
      <c r="A233" s="325"/>
      <c r="B233" s="325"/>
      <c r="C233" s="325"/>
      <c r="D233" s="326"/>
      <c r="E233" s="325"/>
      <c r="F233" s="327"/>
      <c r="G233" s="325"/>
      <c r="H233" s="325"/>
      <c r="I233" s="325"/>
      <c r="J233" s="325"/>
      <c r="K233" s="325"/>
      <c r="L233" s="325"/>
      <c r="M233" s="327"/>
      <c r="N233" s="327"/>
      <c r="O233" s="327"/>
      <c r="P233" s="328"/>
      <c r="Q233" s="328"/>
    </row>
    <row r="234" spans="1:17" s="55" customFormat="1" x14ac:dyDescent="0.2">
      <c r="A234" s="325"/>
      <c r="B234" s="325"/>
      <c r="C234" s="325"/>
      <c r="D234" s="326"/>
      <c r="E234" s="325"/>
      <c r="F234" s="327"/>
      <c r="G234" s="325"/>
      <c r="H234" s="325"/>
      <c r="I234" s="325"/>
      <c r="J234" s="325"/>
      <c r="K234" s="325"/>
      <c r="L234" s="325"/>
      <c r="M234" s="327"/>
      <c r="N234" s="327"/>
      <c r="O234" s="327"/>
      <c r="P234" s="328"/>
      <c r="Q234" s="328"/>
    </row>
    <row r="235" spans="1:17" s="55" customFormat="1" x14ac:dyDescent="0.2">
      <c r="A235" s="325"/>
      <c r="B235" s="325"/>
      <c r="C235" s="325"/>
      <c r="D235" s="326"/>
      <c r="E235" s="325"/>
      <c r="F235" s="327"/>
      <c r="G235" s="325"/>
      <c r="H235" s="325"/>
      <c r="I235" s="325"/>
      <c r="J235" s="325"/>
      <c r="K235" s="325"/>
      <c r="L235" s="325"/>
      <c r="M235" s="327"/>
      <c r="N235" s="327"/>
      <c r="O235" s="327"/>
      <c r="P235" s="328"/>
      <c r="Q235" s="328"/>
    </row>
    <row r="236" spans="1:17" s="55" customFormat="1" x14ac:dyDescent="0.2">
      <c r="A236" s="325"/>
      <c r="B236" s="325"/>
      <c r="C236" s="325"/>
      <c r="D236" s="326"/>
      <c r="E236" s="325"/>
      <c r="F236" s="327"/>
      <c r="G236" s="325"/>
      <c r="H236" s="325"/>
      <c r="I236" s="325"/>
      <c r="J236" s="325"/>
      <c r="K236" s="325"/>
      <c r="L236" s="325"/>
      <c r="M236" s="327"/>
      <c r="N236" s="327"/>
      <c r="O236" s="327"/>
      <c r="P236" s="328"/>
      <c r="Q236" s="328"/>
    </row>
    <row r="237" spans="1:17" s="55" customFormat="1" x14ac:dyDescent="0.2">
      <c r="A237" s="325"/>
      <c r="B237" s="325"/>
      <c r="C237" s="325"/>
      <c r="D237" s="326"/>
      <c r="E237" s="325"/>
      <c r="F237" s="327"/>
      <c r="G237" s="325"/>
      <c r="H237" s="325"/>
      <c r="I237" s="325"/>
      <c r="J237" s="325"/>
      <c r="K237" s="325"/>
      <c r="L237" s="325"/>
      <c r="M237" s="327"/>
      <c r="N237" s="327"/>
      <c r="O237" s="327"/>
      <c r="P237" s="328"/>
      <c r="Q237" s="328"/>
    </row>
    <row r="238" spans="1:17" s="55" customFormat="1" x14ac:dyDescent="0.2">
      <c r="A238" s="325"/>
      <c r="B238" s="325"/>
      <c r="C238" s="325"/>
      <c r="D238" s="326"/>
      <c r="E238" s="325"/>
      <c r="F238" s="327"/>
      <c r="G238" s="325"/>
      <c r="H238" s="325"/>
      <c r="I238" s="325"/>
      <c r="J238" s="325"/>
      <c r="K238" s="325"/>
      <c r="L238" s="325"/>
      <c r="M238" s="327"/>
      <c r="N238" s="327"/>
      <c r="O238" s="327"/>
      <c r="P238" s="328"/>
      <c r="Q238" s="328"/>
    </row>
    <row r="239" spans="1:17" s="55" customFormat="1" x14ac:dyDescent="0.2">
      <c r="A239" s="325"/>
      <c r="B239" s="325"/>
      <c r="C239" s="325"/>
      <c r="D239" s="326"/>
      <c r="E239" s="325"/>
      <c r="F239" s="327"/>
      <c r="G239" s="325"/>
      <c r="H239" s="325"/>
      <c r="I239" s="325"/>
      <c r="J239" s="325"/>
      <c r="K239" s="325"/>
      <c r="L239" s="325"/>
      <c r="M239" s="327"/>
      <c r="N239" s="327"/>
      <c r="O239" s="327"/>
      <c r="P239" s="328"/>
      <c r="Q239" s="328"/>
    </row>
    <row r="240" spans="1:17" s="55" customFormat="1" x14ac:dyDescent="0.2">
      <c r="A240" s="325"/>
      <c r="B240" s="325"/>
      <c r="C240" s="325"/>
      <c r="D240" s="326"/>
      <c r="E240" s="325"/>
      <c r="F240" s="327"/>
      <c r="G240" s="325"/>
      <c r="H240" s="325"/>
      <c r="I240" s="325"/>
      <c r="J240" s="325"/>
      <c r="K240" s="325"/>
      <c r="L240" s="325"/>
      <c r="M240" s="327"/>
      <c r="N240" s="327"/>
      <c r="O240" s="327"/>
      <c r="P240" s="328"/>
      <c r="Q240" s="328"/>
    </row>
    <row r="241" spans="1:17" s="55" customFormat="1" x14ac:dyDescent="0.2">
      <c r="A241" s="325"/>
      <c r="B241" s="325"/>
      <c r="C241" s="325"/>
      <c r="D241" s="326"/>
      <c r="E241" s="325"/>
      <c r="F241" s="327"/>
      <c r="G241" s="325"/>
      <c r="H241" s="325"/>
      <c r="I241" s="325"/>
      <c r="J241" s="325"/>
      <c r="K241" s="325"/>
      <c r="L241" s="325"/>
      <c r="M241" s="327"/>
      <c r="N241" s="327"/>
      <c r="O241" s="327"/>
      <c r="P241" s="328"/>
      <c r="Q241" s="328"/>
    </row>
    <row r="242" spans="1:17" s="55" customFormat="1" x14ac:dyDescent="0.2">
      <c r="A242" s="325"/>
      <c r="B242" s="325"/>
      <c r="C242" s="325"/>
      <c r="D242" s="326"/>
      <c r="E242" s="325"/>
      <c r="F242" s="327"/>
      <c r="G242" s="325"/>
      <c r="H242" s="325"/>
      <c r="I242" s="325"/>
      <c r="J242" s="325"/>
      <c r="K242" s="325"/>
      <c r="L242" s="325"/>
      <c r="M242" s="327"/>
      <c r="N242" s="327"/>
      <c r="O242" s="327"/>
      <c r="P242" s="328"/>
      <c r="Q242" s="328"/>
    </row>
    <row r="243" spans="1:17" s="55" customFormat="1" x14ac:dyDescent="0.2">
      <c r="A243" s="325"/>
      <c r="B243" s="325"/>
      <c r="C243" s="325"/>
      <c r="D243" s="326"/>
      <c r="E243" s="325"/>
      <c r="F243" s="327"/>
      <c r="G243" s="325"/>
      <c r="H243" s="325"/>
      <c r="I243" s="325"/>
      <c r="J243" s="325"/>
      <c r="K243" s="325"/>
      <c r="L243" s="325"/>
      <c r="M243" s="327"/>
      <c r="N243" s="327"/>
      <c r="O243" s="327"/>
      <c r="P243" s="328"/>
      <c r="Q243" s="328"/>
    </row>
    <row r="244" spans="1:17" s="55" customFormat="1" x14ac:dyDescent="0.2">
      <c r="A244" s="325"/>
      <c r="B244" s="325"/>
      <c r="C244" s="325"/>
      <c r="D244" s="326"/>
      <c r="E244" s="325"/>
      <c r="F244" s="327"/>
      <c r="G244" s="325"/>
      <c r="H244" s="325"/>
      <c r="I244" s="325"/>
      <c r="J244" s="325"/>
      <c r="K244" s="325"/>
      <c r="L244" s="325"/>
      <c r="M244" s="327"/>
      <c r="N244" s="327"/>
      <c r="O244" s="327"/>
      <c r="P244" s="328"/>
      <c r="Q244" s="328"/>
    </row>
    <row r="245" spans="1:17" s="55" customFormat="1" x14ac:dyDescent="0.2">
      <c r="A245" s="325"/>
      <c r="B245" s="325"/>
      <c r="C245" s="325"/>
      <c r="D245" s="326"/>
      <c r="E245" s="325"/>
      <c r="F245" s="327"/>
      <c r="G245" s="325"/>
      <c r="H245" s="325"/>
      <c r="I245" s="325"/>
      <c r="J245" s="325"/>
      <c r="K245" s="325"/>
      <c r="L245" s="325"/>
      <c r="M245" s="327"/>
      <c r="N245" s="327"/>
      <c r="O245" s="327"/>
      <c r="P245" s="328"/>
      <c r="Q245" s="328"/>
    </row>
    <row r="246" spans="1:17" s="55" customFormat="1" x14ac:dyDescent="0.2">
      <c r="A246" s="325"/>
      <c r="B246" s="325"/>
      <c r="C246" s="325"/>
      <c r="D246" s="326"/>
      <c r="E246" s="325"/>
      <c r="F246" s="327"/>
      <c r="G246" s="325"/>
      <c r="H246" s="325"/>
      <c r="I246" s="325"/>
      <c r="J246" s="325"/>
      <c r="K246" s="325"/>
      <c r="L246" s="325"/>
      <c r="M246" s="327"/>
      <c r="N246" s="327"/>
      <c r="O246" s="327"/>
      <c r="P246" s="328"/>
      <c r="Q246" s="328"/>
    </row>
    <row r="247" spans="1:17" s="55" customFormat="1" x14ac:dyDescent="0.2">
      <c r="A247" s="325"/>
      <c r="B247" s="325"/>
      <c r="C247" s="325"/>
      <c r="D247" s="326"/>
      <c r="E247" s="325"/>
      <c r="F247" s="327"/>
      <c r="G247" s="325"/>
      <c r="H247" s="325"/>
      <c r="I247" s="325"/>
      <c r="J247" s="325"/>
      <c r="K247" s="325"/>
      <c r="L247" s="325"/>
      <c r="M247" s="327"/>
      <c r="N247" s="327"/>
      <c r="O247" s="327"/>
      <c r="P247" s="328"/>
      <c r="Q247" s="328"/>
    </row>
    <row r="248" spans="1:17" s="55" customFormat="1" x14ac:dyDescent="0.2">
      <c r="A248" s="325"/>
      <c r="B248" s="325"/>
      <c r="C248" s="325"/>
      <c r="D248" s="326"/>
      <c r="E248" s="325"/>
      <c r="F248" s="327"/>
      <c r="G248" s="325"/>
      <c r="H248" s="325"/>
      <c r="I248" s="325"/>
      <c r="J248" s="325"/>
      <c r="K248" s="325"/>
      <c r="L248" s="325"/>
      <c r="M248" s="327"/>
      <c r="N248" s="327"/>
      <c r="O248" s="327"/>
      <c r="P248" s="328"/>
      <c r="Q248" s="328"/>
    </row>
    <row r="249" spans="1:17" s="55" customFormat="1" x14ac:dyDescent="0.2">
      <c r="A249" s="325"/>
      <c r="B249" s="325"/>
      <c r="C249" s="325"/>
      <c r="D249" s="326"/>
      <c r="E249" s="325"/>
      <c r="F249" s="327"/>
      <c r="G249" s="325"/>
      <c r="H249" s="325"/>
      <c r="I249" s="325"/>
      <c r="J249" s="325"/>
      <c r="K249" s="325"/>
      <c r="L249" s="325"/>
      <c r="M249" s="327"/>
      <c r="N249" s="327"/>
      <c r="O249" s="327"/>
      <c r="P249" s="328"/>
      <c r="Q249" s="328"/>
    </row>
    <row r="250" spans="1:17" s="55" customFormat="1" x14ac:dyDescent="0.2">
      <c r="A250" s="325"/>
      <c r="B250" s="325"/>
      <c r="C250" s="325"/>
      <c r="D250" s="326"/>
      <c r="E250" s="325"/>
      <c r="F250" s="327"/>
      <c r="G250" s="325"/>
      <c r="H250" s="325"/>
      <c r="I250" s="325"/>
      <c r="J250" s="325"/>
      <c r="K250" s="325"/>
      <c r="L250" s="325"/>
      <c r="M250" s="327"/>
      <c r="N250" s="327"/>
      <c r="O250" s="327"/>
      <c r="P250" s="328"/>
      <c r="Q250" s="328"/>
    </row>
    <row r="251" spans="1:17" s="55" customFormat="1" x14ac:dyDescent="0.2">
      <c r="A251" s="325"/>
      <c r="B251" s="325"/>
      <c r="C251" s="325"/>
      <c r="D251" s="326"/>
      <c r="E251" s="325"/>
      <c r="F251" s="327"/>
      <c r="G251" s="325"/>
      <c r="H251" s="325"/>
      <c r="I251" s="325"/>
      <c r="J251" s="325"/>
      <c r="K251" s="325"/>
      <c r="L251" s="325"/>
      <c r="M251" s="327"/>
      <c r="N251" s="327"/>
      <c r="O251" s="327"/>
      <c r="P251" s="328"/>
      <c r="Q251" s="328"/>
    </row>
    <row r="252" spans="1:17" s="55" customFormat="1" x14ac:dyDescent="0.2">
      <c r="A252" s="325"/>
      <c r="B252" s="325"/>
      <c r="C252" s="325"/>
      <c r="D252" s="326"/>
      <c r="E252" s="325"/>
      <c r="F252" s="327"/>
      <c r="G252" s="325"/>
      <c r="H252" s="325"/>
      <c r="I252" s="325"/>
      <c r="J252" s="325"/>
      <c r="K252" s="325"/>
      <c r="L252" s="325"/>
      <c r="M252" s="327"/>
      <c r="N252" s="327"/>
      <c r="O252" s="327"/>
      <c r="P252" s="328"/>
      <c r="Q252" s="328"/>
    </row>
    <row r="253" spans="1:17" s="55" customFormat="1" x14ac:dyDescent="0.2">
      <c r="A253" s="325"/>
      <c r="B253" s="325"/>
      <c r="C253" s="325"/>
      <c r="D253" s="326"/>
      <c r="E253" s="325"/>
      <c r="F253" s="327"/>
      <c r="G253" s="325"/>
      <c r="H253" s="325"/>
      <c r="I253" s="325"/>
      <c r="J253" s="325"/>
      <c r="K253" s="325"/>
      <c r="L253" s="325"/>
      <c r="M253" s="327"/>
      <c r="N253" s="327"/>
      <c r="O253" s="327"/>
      <c r="P253" s="328"/>
      <c r="Q253" s="328"/>
    </row>
    <row r="254" spans="1:17" s="55" customFormat="1" x14ac:dyDescent="0.2">
      <c r="A254" s="325"/>
      <c r="B254" s="325"/>
      <c r="C254" s="325"/>
      <c r="D254" s="326"/>
      <c r="E254" s="325"/>
      <c r="F254" s="327"/>
      <c r="G254" s="325"/>
      <c r="H254" s="325"/>
      <c r="I254" s="325"/>
      <c r="J254" s="325"/>
      <c r="K254" s="325"/>
      <c r="L254" s="325"/>
      <c r="M254" s="327"/>
      <c r="N254" s="327"/>
      <c r="O254" s="327"/>
      <c r="P254" s="328"/>
      <c r="Q254" s="328"/>
    </row>
    <row r="255" spans="1:17" s="55" customFormat="1" x14ac:dyDescent="0.2">
      <c r="A255" s="325"/>
      <c r="B255" s="325"/>
      <c r="C255" s="325"/>
      <c r="D255" s="326"/>
      <c r="E255" s="325"/>
      <c r="F255" s="327"/>
      <c r="G255" s="325"/>
      <c r="H255" s="325"/>
      <c r="I255" s="325"/>
      <c r="J255" s="325"/>
      <c r="K255" s="325"/>
      <c r="L255" s="325"/>
      <c r="M255" s="327"/>
      <c r="N255" s="327"/>
      <c r="O255" s="327"/>
      <c r="P255" s="328"/>
      <c r="Q255" s="328"/>
    </row>
    <row r="256" spans="1:17" s="55" customFormat="1" x14ac:dyDescent="0.2">
      <c r="A256" s="325"/>
      <c r="B256" s="325"/>
      <c r="C256" s="325"/>
      <c r="D256" s="326"/>
      <c r="E256" s="325"/>
      <c r="F256" s="327"/>
      <c r="G256" s="325"/>
      <c r="H256" s="325"/>
      <c r="I256" s="325"/>
      <c r="J256" s="325"/>
      <c r="K256" s="325"/>
      <c r="L256" s="325"/>
      <c r="M256" s="327"/>
      <c r="N256" s="327"/>
      <c r="O256" s="327"/>
      <c r="P256" s="328"/>
      <c r="Q256" s="328"/>
    </row>
    <row r="257" spans="1:17" s="55" customFormat="1" x14ac:dyDescent="0.2">
      <c r="A257" s="325"/>
      <c r="B257" s="325"/>
      <c r="C257" s="325"/>
      <c r="D257" s="326"/>
      <c r="E257" s="325"/>
      <c r="F257" s="327"/>
      <c r="G257" s="325"/>
      <c r="H257" s="325"/>
      <c r="I257" s="325"/>
      <c r="J257" s="325"/>
      <c r="K257" s="325"/>
      <c r="L257" s="325"/>
      <c r="M257" s="327"/>
      <c r="N257" s="327"/>
      <c r="O257" s="327"/>
      <c r="P257" s="328"/>
      <c r="Q257" s="328"/>
    </row>
    <row r="258" spans="1:17" s="55" customFormat="1" x14ac:dyDescent="0.2">
      <c r="A258" s="325"/>
      <c r="B258" s="325"/>
      <c r="C258" s="325"/>
      <c r="D258" s="326"/>
      <c r="E258" s="325"/>
      <c r="F258" s="327"/>
      <c r="G258" s="325"/>
      <c r="H258" s="325"/>
      <c r="I258" s="325"/>
      <c r="J258" s="325"/>
      <c r="K258" s="325"/>
      <c r="L258" s="325"/>
      <c r="M258" s="327"/>
      <c r="N258" s="327"/>
      <c r="O258" s="327"/>
      <c r="P258" s="328"/>
      <c r="Q258" s="328"/>
    </row>
  </sheetData>
  <mergeCells count="392">
    <mergeCell ref="Q185:Q187"/>
    <mergeCell ref="N157:N159"/>
    <mergeCell ref="A8:B8"/>
    <mergeCell ref="C8:Q8"/>
    <mergeCell ref="B188:B193"/>
    <mergeCell ref="C188:C193"/>
    <mergeCell ref="Q82:Q84"/>
    <mergeCell ref="C129:C135"/>
    <mergeCell ref="Q188:Q193"/>
    <mergeCell ref="C114:C116"/>
    <mergeCell ref="Q126:Q128"/>
    <mergeCell ref="Q141:Q144"/>
    <mergeCell ref="P141:P144"/>
    <mergeCell ref="A194:A198"/>
    <mergeCell ref="B194:B198"/>
    <mergeCell ref="C194:C198"/>
    <mergeCell ref="A141:A144"/>
    <mergeCell ref="B141:B144"/>
    <mergeCell ref="N151:N156"/>
    <mergeCell ref="A185:A187"/>
    <mergeCell ref="Q136:Q140"/>
    <mergeCell ref="Q145:Q148"/>
    <mergeCell ref="C145:C148"/>
    <mergeCell ref="B185:B187"/>
    <mergeCell ref="C185:C187"/>
    <mergeCell ref="Q176:Q178"/>
    <mergeCell ref="C136:C140"/>
    <mergeCell ref="P136:P140"/>
    <mergeCell ref="Q149:Q150"/>
    <mergeCell ref="N185:N187"/>
    <mergeCell ref="P149:P150"/>
    <mergeCell ref="P185:P187"/>
    <mergeCell ref="P194:P198"/>
    <mergeCell ref="B157:B158"/>
    <mergeCell ref="A188:A193"/>
    <mergeCell ref="P145:P148"/>
    <mergeCell ref="A82:A84"/>
    <mergeCell ref="B82:B84"/>
    <mergeCell ref="C173:C175"/>
    <mergeCell ref="B173:B175"/>
    <mergeCell ref="A179:A184"/>
    <mergeCell ref="B179:B184"/>
    <mergeCell ref="N179:N184"/>
    <mergeCell ref="P179:P184"/>
    <mergeCell ref="P126:P128"/>
    <mergeCell ref="C157:C158"/>
    <mergeCell ref="P188:P193"/>
    <mergeCell ref="N188:N193"/>
    <mergeCell ref="B149:B150"/>
    <mergeCell ref="Q179:Q184"/>
    <mergeCell ref="A173:A175"/>
    <mergeCell ref="P176:P178"/>
    <mergeCell ref="C179:C184"/>
    <mergeCell ref="C176:C178"/>
    <mergeCell ref="P173:P175"/>
    <mergeCell ref="Q173:Q175"/>
    <mergeCell ref="N173:N175"/>
    <mergeCell ref="N176:N178"/>
    <mergeCell ref="M179:M184"/>
    <mergeCell ref="A176:A178"/>
    <mergeCell ref="B176:B178"/>
    <mergeCell ref="A160:A162"/>
    <mergeCell ref="B160:B162"/>
    <mergeCell ref="Q160:Q162"/>
    <mergeCell ref="A163:A172"/>
    <mergeCell ref="P160:P162"/>
    <mergeCell ref="Q163:Q172"/>
    <mergeCell ref="N160:N162"/>
    <mergeCell ref="P129:P135"/>
    <mergeCell ref="A149:A150"/>
    <mergeCell ref="B145:B148"/>
    <mergeCell ref="A151:A156"/>
    <mergeCell ref="B151:B156"/>
    <mergeCell ref="B163:B172"/>
    <mergeCell ref="C141:C144"/>
    <mergeCell ref="A157:A159"/>
    <mergeCell ref="B101:B104"/>
    <mergeCell ref="E82:E84"/>
    <mergeCell ref="B114:B116"/>
    <mergeCell ref="B110:B113"/>
    <mergeCell ref="C82:C84"/>
    <mergeCell ref="E120:E121"/>
    <mergeCell ref="B126:B128"/>
    <mergeCell ref="A129:A135"/>
    <mergeCell ref="C120:C121"/>
    <mergeCell ref="B129:B135"/>
    <mergeCell ref="A145:A148"/>
    <mergeCell ref="A101:A104"/>
    <mergeCell ref="B120:B121"/>
    <mergeCell ref="A136:A140"/>
    <mergeCell ref="B136:B140"/>
    <mergeCell ref="A117:A119"/>
    <mergeCell ref="B117:B119"/>
    <mergeCell ref="A114:A116"/>
    <mergeCell ref="P120:P121"/>
    <mergeCell ref="Q120:Q121"/>
    <mergeCell ref="Q110:Q113"/>
    <mergeCell ref="C110:C113"/>
    <mergeCell ref="G108:J108"/>
    <mergeCell ref="Q108:Q109"/>
    <mergeCell ref="Q117:Q119"/>
    <mergeCell ref="P114:P116"/>
    <mergeCell ref="Q101:Q104"/>
    <mergeCell ref="F108:F109"/>
    <mergeCell ref="P110:P113"/>
    <mergeCell ref="C107:Q107"/>
    <mergeCell ref="M101:M104"/>
    <mergeCell ref="N101:N104"/>
    <mergeCell ref="G13:J18"/>
    <mergeCell ref="M98:M100"/>
    <mergeCell ref="N98:N100"/>
    <mergeCell ref="M90:M91"/>
    <mergeCell ref="N90:N91"/>
    <mergeCell ref="P79:P81"/>
    <mergeCell ref="Q79:Q81"/>
    <mergeCell ref="Q70:Q71"/>
    <mergeCell ref="B76:B78"/>
    <mergeCell ref="P76:P78"/>
    <mergeCell ref="B72:B75"/>
    <mergeCell ref="Q72:Q75"/>
    <mergeCell ref="B63:B65"/>
    <mergeCell ref="P63:P65"/>
    <mergeCell ref="P90:P91"/>
    <mergeCell ref="Q90:Q91"/>
    <mergeCell ref="A87:B87"/>
    <mergeCell ref="A98:A100"/>
    <mergeCell ref="B94:B95"/>
    <mergeCell ref="C87:Q87"/>
    <mergeCell ref="A88:A89"/>
    <mergeCell ref="B98:B100"/>
    <mergeCell ref="A79:A81"/>
    <mergeCell ref="B79:B81"/>
    <mergeCell ref="A126:A128"/>
    <mergeCell ref="A122:A125"/>
    <mergeCell ref="B122:B125"/>
    <mergeCell ref="C122:C125"/>
    <mergeCell ref="A110:A113"/>
    <mergeCell ref="A120:A121"/>
    <mergeCell ref="C126:C128"/>
    <mergeCell ref="Q30:Q31"/>
    <mergeCell ref="Q34:Q38"/>
    <mergeCell ref="Q43:Q46"/>
    <mergeCell ref="Q32:Q33"/>
    <mergeCell ref="P34:P38"/>
    <mergeCell ref="P39:P42"/>
    <mergeCell ref="P43:P46"/>
    <mergeCell ref="B47:B49"/>
    <mergeCell ref="P72:P75"/>
    <mergeCell ref="P70:P71"/>
    <mergeCell ref="P66:P69"/>
    <mergeCell ref="Q50:Q51"/>
    <mergeCell ref="Q52:Q54"/>
    <mergeCell ref="M66:M69"/>
    <mergeCell ref="N66:N69"/>
    <mergeCell ref="M70:M71"/>
    <mergeCell ref="F58:F59"/>
    <mergeCell ref="Q76:Q78"/>
    <mergeCell ref="A70:A71"/>
    <mergeCell ref="B52:B54"/>
    <mergeCell ref="M76:M78"/>
    <mergeCell ref="C117:C119"/>
    <mergeCell ref="Q88:Q89"/>
    <mergeCell ref="Q92:Q93"/>
    <mergeCell ref="P92:P93"/>
    <mergeCell ref="B96:B97"/>
    <mergeCell ref="G88:J88"/>
    <mergeCell ref="P96:P97"/>
    <mergeCell ref="H105:M105"/>
    <mergeCell ref="N117:N119"/>
    <mergeCell ref="N110:N113"/>
    <mergeCell ref="P98:P100"/>
    <mergeCell ref="P52:P54"/>
    <mergeCell ref="P101:P104"/>
    <mergeCell ref="Q114:Q116"/>
    <mergeCell ref="F88:F89"/>
    <mergeCell ref="P94:P95"/>
    <mergeCell ref="Q98:Q100"/>
    <mergeCell ref="M94:M95"/>
    <mergeCell ref="P82:P84"/>
    <mergeCell ref="B92:B93"/>
    <mergeCell ref="M96:M97"/>
    <mergeCell ref="N96:N97"/>
    <mergeCell ref="M92:M93"/>
    <mergeCell ref="N92:N93"/>
    <mergeCell ref="A30:A31"/>
    <mergeCell ref="P60:P62"/>
    <mergeCell ref="C52:C54"/>
    <mergeCell ref="G30:J30"/>
    <mergeCell ref="C34:C38"/>
    <mergeCell ref="B39:B42"/>
    <mergeCell ref="B43:B46"/>
    <mergeCell ref="P32:P33"/>
    <mergeCell ref="A50:A51"/>
    <mergeCell ref="B50:B51"/>
    <mergeCell ref="C50:C51"/>
    <mergeCell ref="A76:A78"/>
    <mergeCell ref="A60:A62"/>
    <mergeCell ref="G58:J58"/>
    <mergeCell ref="F30:F31"/>
    <mergeCell ref="C39:C42"/>
    <mergeCell ref="P47:P49"/>
    <mergeCell ref="P50:P51"/>
    <mergeCell ref="B32:B33"/>
    <mergeCell ref="C32:C33"/>
    <mergeCell ref="C47:C49"/>
    <mergeCell ref="Q47:Q49"/>
    <mergeCell ref="A66:A69"/>
    <mergeCell ref="B66:B69"/>
    <mergeCell ref="A58:A59"/>
    <mergeCell ref="B60:B62"/>
    <mergeCell ref="A47:A49"/>
    <mergeCell ref="A52:A54"/>
    <mergeCell ref="Q60:Q62"/>
    <mergeCell ref="Q58:Q59"/>
    <mergeCell ref="Q39:Q42"/>
    <mergeCell ref="A1:A4"/>
    <mergeCell ref="P1:Q2"/>
    <mergeCell ref="P3:Q3"/>
    <mergeCell ref="A6:B6"/>
    <mergeCell ref="C6:Q6"/>
    <mergeCell ref="B19:B23"/>
    <mergeCell ref="Q19:Q23"/>
    <mergeCell ref="A10:B10"/>
    <mergeCell ref="C10:Q10"/>
    <mergeCell ref="A11:A12"/>
    <mergeCell ref="F11:F12"/>
    <mergeCell ref="G11:J11"/>
    <mergeCell ref="Q11:Q12"/>
    <mergeCell ref="Q13:Q18"/>
    <mergeCell ref="F13:F18"/>
    <mergeCell ref="A13:A18"/>
    <mergeCell ref="B13:B18"/>
    <mergeCell ref="C13:C18"/>
    <mergeCell ref="D13:D18"/>
    <mergeCell ref="E13:E18"/>
    <mergeCell ref="A19:A23"/>
    <mergeCell ref="N19:N23"/>
    <mergeCell ref="P13:P18"/>
    <mergeCell ref="P19:P23"/>
    <mergeCell ref="Q129:Q135"/>
    <mergeCell ref="A7:B7"/>
    <mergeCell ref="C7:Q7"/>
    <mergeCell ref="A9:Q9"/>
    <mergeCell ref="Q194:Q198"/>
    <mergeCell ref="A108:A109"/>
    <mergeCell ref="A107:B107"/>
    <mergeCell ref="Q122:Q125"/>
    <mergeCell ref="Q157:Q159"/>
    <mergeCell ref="M151:M156"/>
    <mergeCell ref="Q151:Q156"/>
    <mergeCell ref="A24:A26"/>
    <mergeCell ref="B24:B26"/>
    <mergeCell ref="Q24:Q26"/>
    <mergeCell ref="A32:A33"/>
    <mergeCell ref="P24:P26"/>
    <mergeCell ref="A29:B29"/>
    <mergeCell ref="A27:B27"/>
    <mergeCell ref="N24:N26"/>
    <mergeCell ref="A63:A65"/>
    <mergeCell ref="A43:A46"/>
    <mergeCell ref="A39:A42"/>
    <mergeCell ref="C43:C46"/>
    <mergeCell ref="C29:Q29"/>
    <mergeCell ref="A34:A38"/>
    <mergeCell ref="B34:B38"/>
    <mergeCell ref="N141:N144"/>
    <mergeCell ref="N145:N148"/>
    <mergeCell ref="N149:N150"/>
    <mergeCell ref="N114:N116"/>
    <mergeCell ref="A72:A75"/>
    <mergeCell ref="N120:N121"/>
    <mergeCell ref="N126:N128"/>
    <mergeCell ref="A57:B57"/>
    <mergeCell ref="C57:Q57"/>
    <mergeCell ref="A90:A91"/>
    <mergeCell ref="B90:B91"/>
    <mergeCell ref="N70:N71"/>
    <mergeCell ref="M72:M75"/>
    <mergeCell ref="N72:N75"/>
    <mergeCell ref="Q63:Q65"/>
    <mergeCell ref="B70:B71"/>
    <mergeCell ref="Q66:Q69"/>
    <mergeCell ref="A96:A97"/>
    <mergeCell ref="Q96:Q97"/>
    <mergeCell ref="Q94:Q95"/>
    <mergeCell ref="A94:A95"/>
    <mergeCell ref="A92:A93"/>
    <mergeCell ref="N129:N135"/>
    <mergeCell ref="N136:N140"/>
    <mergeCell ref="M149:M150"/>
    <mergeCell ref="M141:M144"/>
    <mergeCell ref="M145:M148"/>
    <mergeCell ref="N122:N125"/>
    <mergeCell ref="M185:M187"/>
    <mergeCell ref="M188:M193"/>
    <mergeCell ref="M194:M198"/>
    <mergeCell ref="M160:M162"/>
    <mergeCell ref="M173:M175"/>
    <mergeCell ref="M176:M178"/>
    <mergeCell ref="N163:N172"/>
    <mergeCell ref="N194:N198"/>
    <mergeCell ref="M157:M159"/>
    <mergeCell ref="M163:M172"/>
    <mergeCell ref="M110:M113"/>
    <mergeCell ref="M114:M116"/>
    <mergeCell ref="M120:M121"/>
    <mergeCell ref="M126:M128"/>
    <mergeCell ref="M129:M135"/>
    <mergeCell ref="M136:M140"/>
    <mergeCell ref="M117:M119"/>
    <mergeCell ref="M122:M125"/>
    <mergeCell ref="N50:N51"/>
    <mergeCell ref="N52:N54"/>
    <mergeCell ref="M60:M62"/>
    <mergeCell ref="N60:N62"/>
    <mergeCell ref="M63:M65"/>
    <mergeCell ref="N63:N65"/>
    <mergeCell ref="H55:M55"/>
    <mergeCell ref="N94:N95"/>
    <mergeCell ref="N76:N78"/>
    <mergeCell ref="M79:M81"/>
    <mergeCell ref="N79:N81"/>
    <mergeCell ref="M82:M84"/>
    <mergeCell ref="N82:N84"/>
    <mergeCell ref="O11:O12"/>
    <mergeCell ref="O32:O33"/>
    <mergeCell ref="O34:O38"/>
    <mergeCell ref="O39:O42"/>
    <mergeCell ref="O30:O31"/>
    <mergeCell ref="H199:M199"/>
    <mergeCell ref="H201:M201"/>
    <mergeCell ref="B1:N5"/>
    <mergeCell ref="M19:M23"/>
    <mergeCell ref="M24:M26"/>
    <mergeCell ref="H27:M27"/>
    <mergeCell ref="M32:M33"/>
    <mergeCell ref="M34:M38"/>
    <mergeCell ref="M39:M42"/>
    <mergeCell ref="H85:M85"/>
    <mergeCell ref="M43:M46"/>
    <mergeCell ref="M47:M49"/>
    <mergeCell ref="M50:M51"/>
    <mergeCell ref="M52:M54"/>
    <mergeCell ref="N32:N33"/>
    <mergeCell ref="N34:N38"/>
    <mergeCell ref="N39:N42"/>
    <mergeCell ref="N43:N46"/>
    <mergeCell ref="N47:N49"/>
    <mergeCell ref="O43:O46"/>
    <mergeCell ref="O47:O49"/>
    <mergeCell ref="O50:O51"/>
    <mergeCell ref="O52:O54"/>
    <mergeCell ref="O60:O62"/>
    <mergeCell ref="O63:O65"/>
    <mergeCell ref="O58:O59"/>
    <mergeCell ref="O19:O23"/>
    <mergeCell ref="O24:O26"/>
    <mergeCell ref="O88:O89"/>
    <mergeCell ref="O108:O109"/>
    <mergeCell ref="O90:O91"/>
    <mergeCell ref="O92:O93"/>
    <mergeCell ref="O94:O95"/>
    <mergeCell ref="O96:O97"/>
    <mergeCell ref="O98:O100"/>
    <mergeCell ref="O101:O104"/>
    <mergeCell ref="O66:O69"/>
    <mergeCell ref="O70:O71"/>
    <mergeCell ref="O72:O75"/>
    <mergeCell ref="O76:O78"/>
    <mergeCell ref="O79:O81"/>
    <mergeCell ref="O82:O84"/>
    <mergeCell ref="O129:O135"/>
    <mergeCell ref="O136:O140"/>
    <mergeCell ref="O141:O144"/>
    <mergeCell ref="O145:O148"/>
    <mergeCell ref="O149:O150"/>
    <mergeCell ref="O151:O156"/>
    <mergeCell ref="O110:O113"/>
    <mergeCell ref="O114:O116"/>
    <mergeCell ref="O117:O119"/>
    <mergeCell ref="O120:O121"/>
    <mergeCell ref="O122:O125"/>
    <mergeCell ref="O126:O128"/>
    <mergeCell ref="O185:O187"/>
    <mergeCell ref="O188:O193"/>
    <mergeCell ref="O194:O198"/>
    <mergeCell ref="O157:O159"/>
    <mergeCell ref="O160:O162"/>
    <mergeCell ref="O163:O172"/>
    <mergeCell ref="O173:O175"/>
    <mergeCell ref="O176:O178"/>
    <mergeCell ref="O179:O184"/>
  </mergeCells>
  <pageMargins left="0" right="0" top="0" bottom="0" header="0" footer="0"/>
  <pageSetup paperSize="5" scale="68" orientation="landscape"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I64"/>
  <sheetViews>
    <sheetView zoomScale="80" zoomScaleNormal="80" workbookViewId="0">
      <pane ySplit="9" topLeftCell="A10" activePane="bottomLeft" state="frozen"/>
      <selection activeCell="G13" sqref="G13:G18"/>
      <selection pane="bottomLeft" activeCell="G13" sqref="G13:G18"/>
    </sheetView>
  </sheetViews>
  <sheetFormatPr baseColWidth="10" defaultRowHeight="12.75" x14ac:dyDescent="0.2"/>
  <cols>
    <col min="1" max="1" width="18.5703125" style="7" customWidth="1"/>
    <col min="2" max="2" width="16.85546875" style="7" customWidth="1"/>
    <col min="3" max="3" width="12.85546875" style="7" customWidth="1"/>
    <col min="4" max="4" width="24.5703125" style="7" customWidth="1"/>
    <col min="5" max="5" width="28.5703125" style="7" customWidth="1"/>
    <col min="6" max="6" width="16.28515625" style="7" customWidth="1"/>
    <col min="7" max="8" width="16.7109375" style="7" customWidth="1"/>
    <col min="9" max="9" width="15.140625" style="7" customWidth="1"/>
    <col min="10" max="16384" width="11.42578125" style="7"/>
  </cols>
  <sheetData>
    <row r="1" spans="1:9" s="1" customFormat="1" ht="15.75" customHeight="1" x14ac:dyDescent="0.2">
      <c r="A1" s="768"/>
      <c r="B1" s="770" t="s">
        <v>20</v>
      </c>
      <c r="C1" s="771"/>
      <c r="D1" s="771"/>
      <c r="E1" s="771"/>
      <c r="F1" s="771"/>
      <c r="G1" s="772"/>
      <c r="H1" s="779" t="s">
        <v>21</v>
      </c>
      <c r="I1" s="780"/>
    </row>
    <row r="2" spans="1:9" s="1" customFormat="1" ht="13.5" customHeight="1" x14ac:dyDescent="0.2">
      <c r="A2" s="769"/>
      <c r="B2" s="773"/>
      <c r="C2" s="774"/>
      <c r="D2" s="774"/>
      <c r="E2" s="774"/>
      <c r="F2" s="774"/>
      <c r="G2" s="775"/>
      <c r="H2" s="781"/>
      <c r="I2" s="782"/>
    </row>
    <row r="3" spans="1:9" s="1" customFormat="1" ht="16.5" customHeight="1" x14ac:dyDescent="0.2">
      <c r="A3" s="769"/>
      <c r="B3" s="773"/>
      <c r="C3" s="774"/>
      <c r="D3" s="774"/>
      <c r="E3" s="774"/>
      <c r="F3" s="774"/>
      <c r="G3" s="775"/>
      <c r="H3" s="781" t="s">
        <v>22</v>
      </c>
      <c r="I3" s="782"/>
    </row>
    <row r="4" spans="1:9" s="1" customFormat="1" ht="13.5" customHeight="1" x14ac:dyDescent="0.2">
      <c r="A4" s="769"/>
      <c r="B4" s="773"/>
      <c r="C4" s="774"/>
      <c r="D4" s="774"/>
      <c r="E4" s="774"/>
      <c r="F4" s="774"/>
      <c r="G4" s="775"/>
      <c r="H4" s="2" t="s">
        <v>11</v>
      </c>
      <c r="I4" s="3" t="s">
        <v>12</v>
      </c>
    </row>
    <row r="5" spans="1:9" s="1" customFormat="1" ht="24" customHeight="1" thickBot="1" x14ac:dyDescent="0.25">
      <c r="A5" s="4" t="s">
        <v>13</v>
      </c>
      <c r="B5" s="776"/>
      <c r="C5" s="777"/>
      <c r="D5" s="777"/>
      <c r="E5" s="777"/>
      <c r="F5" s="777"/>
      <c r="G5" s="778"/>
      <c r="H5" s="5">
        <v>2</v>
      </c>
      <c r="I5" s="6" t="s">
        <v>14</v>
      </c>
    </row>
    <row r="6" spans="1:9" s="1" customFormat="1" ht="15" customHeight="1" x14ac:dyDescent="0.2">
      <c r="A6" s="783" t="s">
        <v>4</v>
      </c>
      <c r="B6" s="783"/>
      <c r="C6" s="767"/>
      <c r="D6" s="767"/>
      <c r="E6" s="767"/>
      <c r="F6" s="767"/>
      <c r="G6" s="767"/>
      <c r="H6" s="767"/>
      <c r="I6" s="767"/>
    </row>
    <row r="7" spans="1:9" s="1" customFormat="1" x14ac:dyDescent="0.2">
      <c r="A7" s="789" t="s">
        <v>23</v>
      </c>
      <c r="B7" s="789"/>
      <c r="C7" s="790" t="s">
        <v>24</v>
      </c>
      <c r="D7" s="791"/>
      <c r="E7" s="784" t="s">
        <v>25</v>
      </c>
      <c r="F7" s="784"/>
      <c r="G7" s="784"/>
      <c r="H7" s="784"/>
      <c r="I7" s="784"/>
    </row>
    <row r="8" spans="1:9" ht="25.5" customHeight="1" x14ac:dyDescent="0.2">
      <c r="A8" s="785" t="s">
        <v>16</v>
      </c>
      <c r="B8" s="786"/>
      <c r="C8" s="787"/>
      <c r="D8" s="788"/>
      <c r="E8" s="788"/>
      <c r="F8" s="788"/>
      <c r="G8" s="788"/>
      <c r="H8" s="788"/>
      <c r="I8" s="788"/>
    </row>
    <row r="9" spans="1:9" ht="12.75" customHeight="1" x14ac:dyDescent="0.2"/>
    <row r="10" spans="1:9" ht="26.25" customHeight="1" x14ac:dyDescent="0.2">
      <c r="A10" s="762" t="s">
        <v>29</v>
      </c>
      <c r="B10" s="762"/>
      <c r="C10" s="464" t="s">
        <v>30</v>
      </c>
      <c r="D10" s="464"/>
      <c r="E10" s="464"/>
      <c r="F10" s="464"/>
      <c r="G10" s="464"/>
      <c r="H10" s="464"/>
      <c r="I10" s="464"/>
    </row>
    <row r="11" spans="1:9" ht="25.5" x14ac:dyDescent="0.2">
      <c r="A11" s="798" t="s">
        <v>0</v>
      </c>
      <c r="B11" s="21" t="s">
        <v>2</v>
      </c>
      <c r="C11" s="21" t="s">
        <v>3</v>
      </c>
      <c r="D11" s="22" t="s">
        <v>1</v>
      </c>
      <c r="E11" s="22" t="s">
        <v>109</v>
      </c>
      <c r="F11" s="23" t="s">
        <v>10</v>
      </c>
      <c r="G11" s="24" t="s">
        <v>110</v>
      </c>
      <c r="H11" s="23" t="s">
        <v>10</v>
      </c>
      <c r="I11" s="24" t="s">
        <v>110</v>
      </c>
    </row>
    <row r="12" spans="1:9" ht="25.5" x14ac:dyDescent="0.2">
      <c r="A12" s="799"/>
      <c r="B12" s="25" t="s">
        <v>9</v>
      </c>
      <c r="C12" s="20" t="s">
        <v>8</v>
      </c>
      <c r="D12" s="26" t="s">
        <v>6</v>
      </c>
      <c r="E12" s="26" t="s">
        <v>111</v>
      </c>
      <c r="F12" s="27" t="s">
        <v>112</v>
      </c>
      <c r="G12" s="27" t="s">
        <v>112</v>
      </c>
      <c r="H12" s="27" t="s">
        <v>19</v>
      </c>
      <c r="I12" s="27" t="s">
        <v>19</v>
      </c>
    </row>
    <row r="13" spans="1:9" ht="38.25" x14ac:dyDescent="0.2">
      <c r="A13" s="456" t="s">
        <v>35</v>
      </c>
      <c r="B13" s="766" t="s">
        <v>63</v>
      </c>
      <c r="C13" s="765">
        <v>41639</v>
      </c>
      <c r="D13" s="16" t="s">
        <v>64</v>
      </c>
      <c r="E13" s="19"/>
      <c r="F13" s="456" t="s">
        <v>34</v>
      </c>
      <c r="G13" s="766"/>
      <c r="H13" s="766" t="s">
        <v>66</v>
      </c>
      <c r="I13" s="456"/>
    </row>
    <row r="14" spans="1:9" ht="38.25" x14ac:dyDescent="0.2">
      <c r="A14" s="457"/>
      <c r="B14" s="763"/>
      <c r="C14" s="763"/>
      <c r="D14" s="10" t="s">
        <v>40</v>
      </c>
      <c r="E14" s="19"/>
      <c r="F14" s="457"/>
      <c r="G14" s="763"/>
      <c r="H14" s="763"/>
      <c r="I14" s="457"/>
    </row>
    <row r="15" spans="1:9" ht="27.75" customHeight="1" x14ac:dyDescent="0.2">
      <c r="A15" s="457"/>
      <c r="B15" s="763"/>
      <c r="C15" s="763"/>
      <c r="D15" s="10" t="s">
        <v>41</v>
      </c>
      <c r="E15" s="19"/>
      <c r="F15" s="457"/>
      <c r="G15" s="763"/>
      <c r="H15" s="763"/>
      <c r="I15" s="457"/>
    </row>
    <row r="16" spans="1:9" ht="38.25" x14ac:dyDescent="0.2">
      <c r="A16" s="457"/>
      <c r="B16" s="763"/>
      <c r="C16" s="763"/>
      <c r="D16" s="10" t="s">
        <v>42</v>
      </c>
      <c r="E16" s="19"/>
      <c r="F16" s="457"/>
      <c r="G16" s="763"/>
      <c r="H16" s="763"/>
      <c r="I16" s="457"/>
    </row>
    <row r="17" spans="1:9" ht="63.75" x14ac:dyDescent="0.2">
      <c r="A17" s="763"/>
      <c r="B17" s="763"/>
      <c r="C17" s="763"/>
      <c r="D17" s="10" t="s">
        <v>44</v>
      </c>
      <c r="E17" s="19"/>
      <c r="F17" s="763"/>
      <c r="G17" s="763"/>
      <c r="H17" s="763"/>
      <c r="I17" s="763"/>
    </row>
    <row r="18" spans="1:9" ht="25.5" customHeight="1" x14ac:dyDescent="0.2">
      <c r="A18" s="764"/>
      <c r="B18" s="764"/>
      <c r="C18" s="764"/>
      <c r="D18" s="10" t="s">
        <v>43</v>
      </c>
      <c r="E18" s="19"/>
      <c r="F18" s="764"/>
      <c r="G18" s="764"/>
      <c r="H18" s="764"/>
      <c r="I18" s="764"/>
    </row>
    <row r="19" spans="1:9" ht="38.25" x14ac:dyDescent="0.2">
      <c r="A19" s="456" t="s">
        <v>68</v>
      </c>
      <c r="B19" s="766" t="s">
        <v>63</v>
      </c>
      <c r="C19" s="765">
        <v>41639</v>
      </c>
      <c r="D19" s="18" t="s">
        <v>38</v>
      </c>
      <c r="E19" s="19"/>
      <c r="F19" s="456" t="s">
        <v>34</v>
      </c>
      <c r="G19" s="766"/>
      <c r="H19" s="766" t="s">
        <v>45</v>
      </c>
      <c r="I19" s="456"/>
    </row>
    <row r="20" spans="1:9" ht="25.5" customHeight="1" x14ac:dyDescent="0.2">
      <c r="A20" s="763"/>
      <c r="B20" s="763"/>
      <c r="C20" s="763"/>
      <c r="D20" s="9" t="s">
        <v>37</v>
      </c>
      <c r="E20" s="19"/>
      <c r="F20" s="763"/>
      <c r="G20" s="763"/>
      <c r="H20" s="763"/>
      <c r="I20" s="763"/>
    </row>
    <row r="21" spans="1:9" ht="38.25" x14ac:dyDescent="0.2">
      <c r="A21" s="763"/>
      <c r="B21" s="763"/>
      <c r="C21" s="763"/>
      <c r="D21" s="10" t="s">
        <v>39</v>
      </c>
      <c r="E21" s="19"/>
      <c r="F21" s="763"/>
      <c r="G21" s="763"/>
      <c r="H21" s="763"/>
      <c r="I21" s="763"/>
    </row>
    <row r="22" spans="1:9" ht="51" x14ac:dyDescent="0.2">
      <c r="A22" s="764"/>
      <c r="B22" s="764"/>
      <c r="C22" s="764"/>
      <c r="D22" s="9" t="s">
        <v>36</v>
      </c>
      <c r="E22" s="19"/>
      <c r="F22" s="764"/>
      <c r="G22" s="764"/>
      <c r="H22" s="764"/>
      <c r="I22" s="764"/>
    </row>
    <row r="24" spans="1:9" x14ac:dyDescent="0.2">
      <c r="A24" s="762" t="s">
        <v>29</v>
      </c>
      <c r="B24" s="762"/>
      <c r="C24" s="464" t="s">
        <v>31</v>
      </c>
      <c r="D24" s="464"/>
      <c r="E24" s="464"/>
      <c r="F24" s="464"/>
      <c r="G24" s="464"/>
      <c r="H24" s="464"/>
      <c r="I24" s="464"/>
    </row>
    <row r="25" spans="1:9" ht="38.25" x14ac:dyDescent="0.2">
      <c r="A25" s="456" t="s">
        <v>69</v>
      </c>
      <c r="B25" s="456" t="s">
        <v>75</v>
      </c>
      <c r="C25" s="765">
        <v>41639</v>
      </c>
      <c r="D25" s="9" t="s">
        <v>106</v>
      </c>
      <c r="E25" s="11"/>
      <c r="F25" s="456" t="s">
        <v>34</v>
      </c>
      <c r="G25" s="456"/>
      <c r="H25" s="456" t="s">
        <v>74</v>
      </c>
      <c r="I25" s="456"/>
    </row>
    <row r="26" spans="1:9" ht="38.25" x14ac:dyDescent="0.2">
      <c r="A26" s="457"/>
      <c r="B26" s="457"/>
      <c r="C26" s="797"/>
      <c r="D26" s="9" t="s">
        <v>104</v>
      </c>
      <c r="E26" s="11"/>
      <c r="F26" s="457"/>
      <c r="G26" s="457"/>
      <c r="H26" s="457"/>
      <c r="I26" s="457"/>
    </row>
    <row r="27" spans="1:9" ht="25.5" x14ac:dyDescent="0.2">
      <c r="A27" s="763"/>
      <c r="B27" s="763"/>
      <c r="C27" s="763"/>
      <c r="D27" s="9" t="s">
        <v>70</v>
      </c>
      <c r="E27" s="11"/>
      <c r="F27" s="457"/>
      <c r="G27" s="763"/>
      <c r="H27" s="763"/>
      <c r="I27" s="457"/>
    </row>
    <row r="28" spans="1:9" ht="51" x14ac:dyDescent="0.2">
      <c r="A28" s="763"/>
      <c r="B28" s="763"/>
      <c r="C28" s="763"/>
      <c r="D28" s="9" t="s">
        <v>71</v>
      </c>
      <c r="E28" s="11"/>
      <c r="F28" s="457"/>
      <c r="G28" s="763"/>
      <c r="H28" s="763"/>
      <c r="I28" s="457"/>
    </row>
    <row r="29" spans="1:9" ht="25.5" x14ac:dyDescent="0.2">
      <c r="A29" s="763"/>
      <c r="B29" s="763"/>
      <c r="C29" s="763"/>
      <c r="D29" s="9" t="s">
        <v>72</v>
      </c>
      <c r="E29" s="11"/>
      <c r="F29" s="763"/>
      <c r="G29" s="763"/>
      <c r="H29" s="763"/>
      <c r="I29" s="763"/>
    </row>
    <row r="30" spans="1:9" ht="114.75" x14ac:dyDescent="0.2">
      <c r="A30" s="456" t="s">
        <v>76</v>
      </c>
      <c r="B30" s="456" t="s">
        <v>75</v>
      </c>
      <c r="C30" s="765">
        <v>41639</v>
      </c>
      <c r="D30" s="10" t="s">
        <v>77</v>
      </c>
      <c r="E30" s="15"/>
      <c r="F30" s="456" t="s">
        <v>34</v>
      </c>
      <c r="G30" s="456"/>
      <c r="H30" s="456" t="s">
        <v>82</v>
      </c>
      <c r="I30" s="456"/>
    </row>
    <row r="31" spans="1:9" ht="38.25" x14ac:dyDescent="0.2">
      <c r="A31" s="763"/>
      <c r="B31" s="763"/>
      <c r="C31" s="763"/>
      <c r="D31" s="10" t="s">
        <v>81</v>
      </c>
      <c r="E31" s="15"/>
      <c r="F31" s="457"/>
      <c r="G31" s="763"/>
      <c r="H31" s="763"/>
      <c r="I31" s="457"/>
    </row>
    <row r="32" spans="1:9" ht="76.5" x14ac:dyDescent="0.2">
      <c r="A32" s="763"/>
      <c r="B32" s="763"/>
      <c r="C32" s="763"/>
      <c r="D32" s="10" t="s">
        <v>78</v>
      </c>
      <c r="E32" s="15"/>
      <c r="F32" s="457"/>
      <c r="G32" s="763"/>
      <c r="H32" s="763"/>
      <c r="I32" s="457"/>
    </row>
    <row r="33" spans="1:9" ht="63.75" x14ac:dyDescent="0.2">
      <c r="A33" s="763"/>
      <c r="B33" s="763"/>
      <c r="C33" s="763"/>
      <c r="D33" s="10" t="s">
        <v>79</v>
      </c>
      <c r="E33" s="15"/>
      <c r="F33" s="457"/>
      <c r="G33" s="763"/>
      <c r="H33" s="763"/>
      <c r="I33" s="457"/>
    </row>
    <row r="34" spans="1:9" ht="89.25" x14ac:dyDescent="0.2">
      <c r="A34" s="763"/>
      <c r="B34" s="763"/>
      <c r="C34" s="763"/>
      <c r="D34" s="17" t="s">
        <v>80</v>
      </c>
      <c r="E34" s="15"/>
      <c r="F34" s="457"/>
      <c r="G34" s="763"/>
      <c r="H34" s="763"/>
      <c r="I34" s="457"/>
    </row>
    <row r="35" spans="1:9" ht="63.75" customHeight="1" x14ac:dyDescent="0.2">
      <c r="A35" s="763"/>
      <c r="B35" s="763"/>
      <c r="C35" s="763"/>
      <c r="D35" s="9" t="s">
        <v>105</v>
      </c>
      <c r="E35" s="15"/>
      <c r="F35" s="457"/>
      <c r="G35" s="763"/>
      <c r="H35" s="763"/>
      <c r="I35" s="457"/>
    </row>
    <row r="36" spans="1:9" ht="51" x14ac:dyDescent="0.2">
      <c r="A36" s="766" t="s">
        <v>67</v>
      </c>
      <c r="B36" s="766" t="s">
        <v>73</v>
      </c>
      <c r="C36" s="765">
        <v>41639</v>
      </c>
      <c r="D36" s="9" t="s">
        <v>85</v>
      </c>
      <c r="E36" s="11"/>
      <c r="F36" s="456" t="s">
        <v>34</v>
      </c>
      <c r="G36" s="456"/>
      <c r="H36" s="456" t="s">
        <v>107</v>
      </c>
      <c r="I36" s="456"/>
    </row>
    <row r="37" spans="1:9" x14ac:dyDescent="0.2">
      <c r="A37" s="763"/>
      <c r="B37" s="763"/>
      <c r="C37" s="763"/>
      <c r="D37" s="9" t="s">
        <v>83</v>
      </c>
      <c r="E37" s="11"/>
      <c r="F37" s="763"/>
      <c r="G37" s="763"/>
      <c r="H37" s="763"/>
      <c r="I37" s="763"/>
    </row>
    <row r="38" spans="1:9" ht="25.5" x14ac:dyDescent="0.2">
      <c r="A38" s="764"/>
      <c r="B38" s="764"/>
      <c r="C38" s="764"/>
      <c r="D38" s="9" t="s">
        <v>84</v>
      </c>
      <c r="E38" s="11"/>
      <c r="F38" s="764"/>
      <c r="G38" s="764"/>
      <c r="H38" s="764"/>
      <c r="I38" s="764"/>
    </row>
    <row r="39" spans="1:9" ht="51" customHeight="1" x14ac:dyDescent="0.2">
      <c r="A39" s="456" t="s">
        <v>86</v>
      </c>
      <c r="B39" s="766" t="s">
        <v>73</v>
      </c>
      <c r="C39" s="765">
        <v>41639</v>
      </c>
      <c r="D39" s="9" t="s">
        <v>48</v>
      </c>
      <c r="E39" s="11"/>
      <c r="F39" s="456" t="s">
        <v>34</v>
      </c>
      <c r="G39" s="456"/>
      <c r="H39" s="456" t="s">
        <v>87</v>
      </c>
      <c r="I39" s="456"/>
    </row>
    <row r="40" spans="1:9" ht="38.25" x14ac:dyDescent="0.2">
      <c r="A40" s="763"/>
      <c r="B40" s="763"/>
      <c r="C40" s="763"/>
      <c r="D40" s="16" t="s">
        <v>47</v>
      </c>
      <c r="E40" s="11"/>
      <c r="F40" s="763"/>
      <c r="G40" s="763"/>
      <c r="H40" s="763"/>
      <c r="I40" s="763"/>
    </row>
    <row r="41" spans="1:9" ht="51" x14ac:dyDescent="0.2">
      <c r="A41" s="764"/>
      <c r="B41" s="764"/>
      <c r="C41" s="764"/>
      <c r="D41" s="16" t="s">
        <v>49</v>
      </c>
      <c r="E41" s="11"/>
      <c r="F41" s="764"/>
      <c r="G41" s="764"/>
      <c r="H41" s="764"/>
      <c r="I41" s="764"/>
    </row>
    <row r="43" spans="1:9" x14ac:dyDescent="0.2">
      <c r="A43" s="762" t="s">
        <v>29</v>
      </c>
      <c r="B43" s="762"/>
      <c r="C43" s="464" t="s">
        <v>32</v>
      </c>
      <c r="D43" s="464"/>
      <c r="E43" s="464"/>
      <c r="F43" s="464"/>
      <c r="G43" s="464"/>
      <c r="H43" s="464"/>
      <c r="I43" s="464"/>
    </row>
    <row r="44" spans="1:9" ht="25.5" x14ac:dyDescent="0.2">
      <c r="A44" s="766" t="s">
        <v>50</v>
      </c>
      <c r="B44" s="456" t="s">
        <v>63</v>
      </c>
      <c r="C44" s="765">
        <v>41639</v>
      </c>
      <c r="D44" s="9" t="s">
        <v>89</v>
      </c>
      <c r="E44" s="14"/>
      <c r="F44" s="456" t="s">
        <v>34</v>
      </c>
      <c r="G44" s="456"/>
      <c r="H44" s="456" t="s">
        <v>94</v>
      </c>
      <c r="I44" s="456"/>
    </row>
    <row r="45" spans="1:9" ht="25.5" x14ac:dyDescent="0.2">
      <c r="A45" s="763"/>
      <c r="B45" s="763"/>
      <c r="C45" s="763"/>
      <c r="D45" s="9" t="s">
        <v>90</v>
      </c>
      <c r="E45" s="14"/>
      <c r="F45" s="763"/>
      <c r="G45" s="763"/>
      <c r="H45" s="763"/>
      <c r="I45" s="763"/>
    </row>
    <row r="46" spans="1:9" ht="38.25" x14ac:dyDescent="0.2">
      <c r="A46" s="764"/>
      <c r="B46" s="764"/>
      <c r="C46" s="764"/>
      <c r="D46" s="9" t="s">
        <v>88</v>
      </c>
      <c r="E46" s="14"/>
      <c r="F46" s="764"/>
      <c r="G46" s="764"/>
      <c r="H46" s="764"/>
      <c r="I46" s="764"/>
    </row>
    <row r="47" spans="1:9" ht="25.5" x14ac:dyDescent="0.2">
      <c r="A47" s="792" t="s">
        <v>52</v>
      </c>
      <c r="B47" s="473" t="s">
        <v>65</v>
      </c>
      <c r="C47" s="795">
        <v>41577</v>
      </c>
      <c r="D47" s="12" t="s">
        <v>53</v>
      </c>
      <c r="E47" s="13"/>
      <c r="F47" s="473" t="s">
        <v>34</v>
      </c>
      <c r="G47" s="473"/>
      <c r="H47" s="473" t="s">
        <v>54</v>
      </c>
      <c r="I47" s="473"/>
    </row>
    <row r="48" spans="1:9" ht="38.25" x14ac:dyDescent="0.2">
      <c r="A48" s="793"/>
      <c r="B48" s="794"/>
      <c r="C48" s="796"/>
      <c r="D48" s="12" t="s">
        <v>55</v>
      </c>
      <c r="E48" s="13"/>
      <c r="F48" s="794"/>
      <c r="G48" s="794"/>
      <c r="H48" s="794"/>
      <c r="I48" s="794"/>
    </row>
    <row r="49" spans="1:9" ht="25.5" x14ac:dyDescent="0.2">
      <c r="A49" s="793"/>
      <c r="B49" s="794"/>
      <c r="C49" s="796"/>
      <c r="D49" s="12" t="s">
        <v>56</v>
      </c>
      <c r="E49" s="13"/>
      <c r="F49" s="794"/>
      <c r="G49" s="794"/>
      <c r="H49" s="794"/>
      <c r="I49" s="794"/>
    </row>
    <row r="50" spans="1:9" x14ac:dyDescent="0.2">
      <c r="A50" s="766" t="s">
        <v>57</v>
      </c>
      <c r="B50" s="473" t="s">
        <v>63</v>
      </c>
      <c r="C50" s="765">
        <v>41577</v>
      </c>
      <c r="D50" s="9" t="s">
        <v>91</v>
      </c>
      <c r="E50" s="13"/>
      <c r="F50" s="456" t="s">
        <v>34</v>
      </c>
      <c r="G50" s="456"/>
      <c r="H50" s="456" t="s">
        <v>95</v>
      </c>
      <c r="I50" s="456"/>
    </row>
    <row r="51" spans="1:9" ht="38.25" x14ac:dyDescent="0.2">
      <c r="A51" s="763"/>
      <c r="B51" s="794"/>
      <c r="C51" s="797"/>
      <c r="D51" s="9" t="s">
        <v>108</v>
      </c>
      <c r="E51" s="13"/>
      <c r="F51" s="457"/>
      <c r="G51" s="457"/>
      <c r="H51" s="457"/>
      <c r="I51" s="457"/>
    </row>
    <row r="52" spans="1:9" ht="38.25" x14ac:dyDescent="0.2">
      <c r="A52" s="763"/>
      <c r="B52" s="794"/>
      <c r="C52" s="763"/>
      <c r="D52" s="9" t="s">
        <v>92</v>
      </c>
      <c r="E52" s="13"/>
      <c r="F52" s="763"/>
      <c r="G52" s="763"/>
      <c r="H52" s="763"/>
      <c r="I52" s="763"/>
    </row>
    <row r="53" spans="1:9" ht="38.25" x14ac:dyDescent="0.2">
      <c r="A53" s="764"/>
      <c r="B53" s="794"/>
      <c r="C53" s="764"/>
      <c r="D53" s="9" t="s">
        <v>93</v>
      </c>
      <c r="E53" s="13"/>
      <c r="F53" s="764"/>
      <c r="G53" s="764"/>
      <c r="H53" s="764"/>
      <c r="I53" s="764"/>
    </row>
    <row r="54" spans="1:9" ht="25.5" x14ac:dyDescent="0.2">
      <c r="A54" s="766" t="s">
        <v>51</v>
      </c>
      <c r="B54" s="456" t="s">
        <v>63</v>
      </c>
      <c r="C54" s="765">
        <v>41639</v>
      </c>
      <c r="D54" s="9" t="s">
        <v>98</v>
      </c>
      <c r="E54" s="11"/>
      <c r="F54" s="456" t="s">
        <v>34</v>
      </c>
      <c r="G54" s="456"/>
      <c r="H54" s="456" t="s">
        <v>46</v>
      </c>
      <c r="I54" s="456"/>
    </row>
    <row r="55" spans="1:9" x14ac:dyDescent="0.2">
      <c r="A55" s="763"/>
      <c r="B55" s="763"/>
      <c r="C55" s="763"/>
      <c r="D55" s="9" t="s">
        <v>96</v>
      </c>
      <c r="E55" s="11"/>
      <c r="F55" s="763"/>
      <c r="G55" s="763"/>
      <c r="H55" s="763"/>
      <c r="I55" s="763"/>
    </row>
    <row r="56" spans="1:9" ht="51" x14ac:dyDescent="0.2">
      <c r="A56" s="764"/>
      <c r="B56" s="764"/>
      <c r="C56" s="764"/>
      <c r="D56" s="9" t="s">
        <v>97</v>
      </c>
      <c r="E56" s="11"/>
      <c r="F56" s="764"/>
      <c r="G56" s="764"/>
      <c r="H56" s="764"/>
      <c r="I56" s="764"/>
    </row>
    <row r="57" spans="1:9" ht="38.25" x14ac:dyDescent="0.2">
      <c r="A57" s="766" t="s">
        <v>58</v>
      </c>
      <c r="B57" s="456" t="s">
        <v>63</v>
      </c>
      <c r="C57" s="765">
        <v>41639</v>
      </c>
      <c r="D57" s="16" t="s">
        <v>59</v>
      </c>
      <c r="E57" s="14"/>
      <c r="F57" s="456" t="s">
        <v>34</v>
      </c>
      <c r="G57" s="456"/>
      <c r="H57" s="456" t="s">
        <v>101</v>
      </c>
      <c r="I57" s="456"/>
    </row>
    <row r="58" spans="1:9" ht="25.5" x14ac:dyDescent="0.2">
      <c r="A58" s="763"/>
      <c r="B58" s="763"/>
      <c r="C58" s="763"/>
      <c r="D58" s="9" t="s">
        <v>99</v>
      </c>
      <c r="E58" s="14"/>
      <c r="F58" s="763"/>
      <c r="G58" s="763"/>
      <c r="H58" s="763"/>
      <c r="I58" s="763"/>
    </row>
    <row r="59" spans="1:9" ht="25.5" x14ac:dyDescent="0.2">
      <c r="A59" s="764"/>
      <c r="B59" s="764"/>
      <c r="C59" s="764"/>
      <c r="D59" s="12" t="s">
        <v>100</v>
      </c>
      <c r="E59" s="14"/>
      <c r="F59" s="764"/>
      <c r="G59" s="764"/>
      <c r="H59" s="764"/>
      <c r="I59" s="764"/>
    </row>
    <row r="61" spans="1:9" x14ac:dyDescent="0.2">
      <c r="A61" s="762" t="s">
        <v>29</v>
      </c>
      <c r="B61" s="762"/>
      <c r="C61" s="464" t="s">
        <v>33</v>
      </c>
      <c r="D61" s="464"/>
      <c r="E61" s="464"/>
      <c r="F61" s="464"/>
      <c r="G61" s="464"/>
      <c r="H61" s="464"/>
      <c r="I61" s="464"/>
    </row>
    <row r="62" spans="1:9" ht="25.5" x14ac:dyDescent="0.2">
      <c r="A62" s="456" t="s">
        <v>60</v>
      </c>
      <c r="B62" s="456" t="s">
        <v>63</v>
      </c>
      <c r="C62" s="765">
        <v>41274</v>
      </c>
      <c r="D62" s="16" t="s">
        <v>61</v>
      </c>
      <c r="E62" s="14"/>
      <c r="F62" s="456" t="s">
        <v>34</v>
      </c>
      <c r="G62" s="456"/>
      <c r="H62" s="456" t="s">
        <v>103</v>
      </c>
      <c r="I62" s="456"/>
    </row>
    <row r="63" spans="1:9" ht="25.5" x14ac:dyDescent="0.2">
      <c r="A63" s="763"/>
      <c r="B63" s="763"/>
      <c r="C63" s="763"/>
      <c r="D63" s="16" t="s">
        <v>62</v>
      </c>
      <c r="E63" s="14"/>
      <c r="F63" s="763"/>
      <c r="G63" s="457"/>
      <c r="H63" s="457"/>
      <c r="I63" s="763"/>
    </row>
    <row r="64" spans="1:9" ht="25.5" x14ac:dyDescent="0.2">
      <c r="A64" s="764"/>
      <c r="B64" s="764"/>
      <c r="C64" s="764"/>
      <c r="D64" s="9" t="s">
        <v>102</v>
      </c>
      <c r="E64" s="14"/>
      <c r="F64" s="764"/>
      <c r="G64" s="458"/>
      <c r="H64" s="458"/>
      <c r="I64" s="764"/>
    </row>
  </sheetData>
  <mergeCells count="105">
    <mergeCell ref="I50:I53"/>
    <mergeCell ref="F47:F49"/>
    <mergeCell ref="F50:F53"/>
    <mergeCell ref="F54:F56"/>
    <mergeCell ref="F57:F59"/>
    <mergeCell ref="C19:C22"/>
    <mergeCell ref="A24:B24"/>
    <mergeCell ref="C24:I24"/>
    <mergeCell ref="A25:A29"/>
    <mergeCell ref="I19:I22"/>
    <mergeCell ref="B19:B22"/>
    <mergeCell ref="I47:I49"/>
    <mergeCell ref="A50:A53"/>
    <mergeCell ref="F19:F22"/>
    <mergeCell ref="F25:F29"/>
    <mergeCell ref="F30:F35"/>
    <mergeCell ref="B36:B38"/>
    <mergeCell ref="C36:C38"/>
    <mergeCell ref="B25:B29"/>
    <mergeCell ref="C25:C29"/>
    <mergeCell ref="A47:A49"/>
    <mergeCell ref="B47:B49"/>
    <mergeCell ref="C47:C49"/>
    <mergeCell ref="G47:G49"/>
    <mergeCell ref="H47:H49"/>
    <mergeCell ref="F36:F38"/>
    <mergeCell ref="B50:B53"/>
    <mergeCell ref="C50:C53"/>
    <mergeCell ref="G50:G53"/>
    <mergeCell ref="H50:H53"/>
    <mergeCell ref="C6:I6"/>
    <mergeCell ref="A1:A4"/>
    <mergeCell ref="B1:G5"/>
    <mergeCell ref="H1:I2"/>
    <mergeCell ref="H3:I3"/>
    <mergeCell ref="A6:B6"/>
    <mergeCell ref="F44:F46"/>
    <mergeCell ref="E7:F7"/>
    <mergeCell ref="G7:I7"/>
    <mergeCell ref="A8:B8"/>
    <mergeCell ref="C8:I8"/>
    <mergeCell ref="A7:B7"/>
    <mergeCell ref="C7:D7"/>
    <mergeCell ref="C44:C46"/>
    <mergeCell ref="G44:G46"/>
    <mergeCell ref="C43:I43"/>
    <mergeCell ref="A44:A46"/>
    <mergeCell ref="B44:B46"/>
    <mergeCell ref="G19:G22"/>
    <mergeCell ref="H19:H22"/>
    <mergeCell ref="A11:A12"/>
    <mergeCell ref="F13:F18"/>
    <mergeCell ref="H44:H46"/>
    <mergeCell ref="I44:I46"/>
    <mergeCell ref="A39:A41"/>
    <mergeCell ref="B39:B41"/>
    <mergeCell ref="C39:C41"/>
    <mergeCell ref="G39:G41"/>
    <mergeCell ref="H39:H41"/>
    <mergeCell ref="I39:I41"/>
    <mergeCell ref="F39:F41"/>
    <mergeCell ref="A43:B43"/>
    <mergeCell ref="G36:G38"/>
    <mergeCell ref="H36:H38"/>
    <mergeCell ref="I36:I38"/>
    <mergeCell ref="A30:A35"/>
    <mergeCell ref="B30:B35"/>
    <mergeCell ref="C30:C35"/>
    <mergeCell ref="G30:G35"/>
    <mergeCell ref="H30:H35"/>
    <mergeCell ref="I30:I35"/>
    <mergeCell ref="A36:A38"/>
    <mergeCell ref="A57:A59"/>
    <mergeCell ref="B57:B59"/>
    <mergeCell ref="C57:C59"/>
    <mergeCell ref="G57:G59"/>
    <mergeCell ref="H57:H59"/>
    <mergeCell ref="I57:I59"/>
    <mergeCell ref="A10:B10"/>
    <mergeCell ref="C10:I10"/>
    <mergeCell ref="G13:G18"/>
    <mergeCell ref="H13:H18"/>
    <mergeCell ref="A54:A56"/>
    <mergeCell ref="B54:B56"/>
    <mergeCell ref="C54:C56"/>
    <mergeCell ref="G54:G56"/>
    <mergeCell ref="H54:H56"/>
    <mergeCell ref="I54:I56"/>
    <mergeCell ref="G25:G29"/>
    <mergeCell ref="H25:H29"/>
    <mergeCell ref="I25:I29"/>
    <mergeCell ref="A13:A18"/>
    <mergeCell ref="B13:B18"/>
    <mergeCell ref="C13:C18"/>
    <mergeCell ref="A19:A22"/>
    <mergeCell ref="I13:I18"/>
    <mergeCell ref="A61:B61"/>
    <mergeCell ref="C61:I61"/>
    <mergeCell ref="A62:A64"/>
    <mergeCell ref="B62:B64"/>
    <mergeCell ref="C62:C64"/>
    <mergeCell ref="G62:G64"/>
    <mergeCell ref="H62:H64"/>
    <mergeCell ref="I62:I64"/>
    <mergeCell ref="F62:F64"/>
  </mergeCells>
  <pageMargins left="0.23622047244094491" right="0.23622047244094491" top="0.31496062992125984" bottom="0.39370078740157483" header="0" footer="0"/>
  <pageSetup scale="87" orientation="landscape"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I64"/>
  <sheetViews>
    <sheetView zoomScale="80" zoomScaleNormal="80" workbookViewId="0">
      <pane ySplit="8" topLeftCell="A9" activePane="bottomLeft" state="frozen"/>
      <selection activeCell="G13" sqref="G13:G18"/>
      <selection pane="bottomLeft" activeCell="G13" sqref="G13:G18"/>
    </sheetView>
  </sheetViews>
  <sheetFormatPr baseColWidth="10" defaultRowHeight="12.75" x14ac:dyDescent="0.2"/>
  <cols>
    <col min="1" max="1" width="18.5703125" style="7" customWidth="1"/>
    <col min="2" max="2" width="16.85546875" style="7" customWidth="1"/>
    <col min="3" max="3" width="12.85546875" style="7" customWidth="1"/>
    <col min="4" max="4" width="24.5703125" style="7" customWidth="1"/>
    <col min="5" max="5" width="28.5703125" style="7" customWidth="1"/>
    <col min="6" max="6" width="16.28515625" style="7" customWidth="1"/>
    <col min="7" max="8" width="16.7109375" style="7" customWidth="1"/>
    <col min="9" max="9" width="15.140625" style="7" customWidth="1"/>
    <col min="10" max="16384" width="11.42578125" style="7"/>
  </cols>
  <sheetData>
    <row r="1" spans="1:9" s="1" customFormat="1" ht="15.75" customHeight="1" x14ac:dyDescent="0.2">
      <c r="A1" s="768"/>
      <c r="B1" s="770" t="s">
        <v>20</v>
      </c>
      <c r="C1" s="771"/>
      <c r="D1" s="771"/>
      <c r="E1" s="771"/>
      <c r="F1" s="771"/>
      <c r="G1" s="772"/>
      <c r="H1" s="779" t="s">
        <v>21</v>
      </c>
      <c r="I1" s="780"/>
    </row>
    <row r="2" spans="1:9" s="1" customFormat="1" ht="13.5" customHeight="1" x14ac:dyDescent="0.2">
      <c r="A2" s="769"/>
      <c r="B2" s="773"/>
      <c r="C2" s="774"/>
      <c r="D2" s="774"/>
      <c r="E2" s="774"/>
      <c r="F2" s="774"/>
      <c r="G2" s="775"/>
      <c r="H2" s="781"/>
      <c r="I2" s="782"/>
    </row>
    <row r="3" spans="1:9" s="1" customFormat="1" ht="16.5" customHeight="1" x14ac:dyDescent="0.2">
      <c r="A3" s="769"/>
      <c r="B3" s="773"/>
      <c r="C3" s="774"/>
      <c r="D3" s="774"/>
      <c r="E3" s="774"/>
      <c r="F3" s="774"/>
      <c r="G3" s="775"/>
      <c r="H3" s="781" t="s">
        <v>22</v>
      </c>
      <c r="I3" s="782"/>
    </row>
    <row r="4" spans="1:9" s="1" customFormat="1" ht="13.5" customHeight="1" x14ac:dyDescent="0.2">
      <c r="A4" s="769"/>
      <c r="B4" s="773"/>
      <c r="C4" s="774"/>
      <c r="D4" s="774"/>
      <c r="E4" s="774"/>
      <c r="F4" s="774"/>
      <c r="G4" s="775"/>
      <c r="H4" s="2" t="s">
        <v>11</v>
      </c>
      <c r="I4" s="3" t="s">
        <v>12</v>
      </c>
    </row>
    <row r="5" spans="1:9" s="1" customFormat="1" ht="24" customHeight="1" thickBot="1" x14ac:dyDescent="0.25">
      <c r="A5" s="4" t="s">
        <v>13</v>
      </c>
      <c r="B5" s="776"/>
      <c r="C5" s="777"/>
      <c r="D5" s="777"/>
      <c r="E5" s="777"/>
      <c r="F5" s="777"/>
      <c r="G5" s="778"/>
      <c r="H5" s="5">
        <v>2</v>
      </c>
      <c r="I5" s="6" t="s">
        <v>14</v>
      </c>
    </row>
    <row r="6" spans="1:9" s="1" customFormat="1" ht="15" customHeight="1" x14ac:dyDescent="0.2">
      <c r="A6" s="783" t="s">
        <v>4</v>
      </c>
      <c r="B6" s="783"/>
      <c r="C6" s="767"/>
      <c r="D6" s="767"/>
      <c r="E6" s="767"/>
      <c r="F6" s="767"/>
      <c r="G6" s="767"/>
      <c r="H6" s="767"/>
      <c r="I6" s="767"/>
    </row>
    <row r="7" spans="1:9" s="1" customFormat="1" x14ac:dyDescent="0.2">
      <c r="A7" s="789" t="s">
        <v>23</v>
      </c>
      <c r="B7" s="789"/>
      <c r="C7" s="790" t="s">
        <v>26</v>
      </c>
      <c r="D7" s="791"/>
      <c r="E7" s="784" t="s">
        <v>25</v>
      </c>
      <c r="F7" s="784"/>
      <c r="G7" s="784"/>
      <c r="H7" s="784"/>
      <c r="I7" s="784"/>
    </row>
    <row r="8" spans="1:9" ht="25.5" customHeight="1" x14ac:dyDescent="0.2">
      <c r="A8" s="785" t="s">
        <v>16</v>
      </c>
      <c r="B8" s="786"/>
      <c r="C8" s="787"/>
      <c r="D8" s="788"/>
      <c r="E8" s="788"/>
      <c r="F8" s="788"/>
      <c r="G8" s="788"/>
      <c r="H8" s="788"/>
      <c r="I8" s="788"/>
    </row>
    <row r="9" spans="1:9" ht="12.75" customHeight="1" x14ac:dyDescent="0.2"/>
    <row r="10" spans="1:9" ht="26.25" customHeight="1" x14ac:dyDescent="0.2">
      <c r="A10" s="762" t="s">
        <v>29</v>
      </c>
      <c r="B10" s="762"/>
      <c r="C10" s="464" t="s">
        <v>30</v>
      </c>
      <c r="D10" s="464"/>
      <c r="E10" s="464"/>
      <c r="F10" s="464"/>
      <c r="G10" s="464"/>
      <c r="H10" s="464"/>
      <c r="I10" s="464"/>
    </row>
    <row r="11" spans="1:9" ht="25.5" x14ac:dyDescent="0.2">
      <c r="A11" s="798" t="s">
        <v>0</v>
      </c>
      <c r="B11" s="21" t="s">
        <v>2</v>
      </c>
      <c r="C11" s="21" t="s">
        <v>3</v>
      </c>
      <c r="D11" s="22" t="s">
        <v>1</v>
      </c>
      <c r="E11" s="22" t="s">
        <v>109</v>
      </c>
      <c r="F11" s="23" t="s">
        <v>10</v>
      </c>
      <c r="G11" s="24" t="s">
        <v>110</v>
      </c>
      <c r="H11" s="23" t="s">
        <v>10</v>
      </c>
      <c r="I11" s="24" t="s">
        <v>110</v>
      </c>
    </row>
    <row r="12" spans="1:9" ht="25.5" x14ac:dyDescent="0.2">
      <c r="A12" s="799"/>
      <c r="B12" s="25" t="s">
        <v>9</v>
      </c>
      <c r="C12" s="20" t="s">
        <v>8</v>
      </c>
      <c r="D12" s="26" t="s">
        <v>6</v>
      </c>
      <c r="E12" s="26" t="s">
        <v>111</v>
      </c>
      <c r="F12" s="27" t="s">
        <v>112</v>
      </c>
      <c r="G12" s="27" t="s">
        <v>112</v>
      </c>
      <c r="H12" s="27" t="s">
        <v>19</v>
      </c>
      <c r="I12" s="27" t="s">
        <v>19</v>
      </c>
    </row>
    <row r="13" spans="1:9" ht="38.25" x14ac:dyDescent="0.2">
      <c r="A13" s="456" t="s">
        <v>35</v>
      </c>
      <c r="B13" s="766" t="s">
        <v>63</v>
      </c>
      <c r="C13" s="765">
        <v>41639</v>
      </c>
      <c r="D13" s="16" t="s">
        <v>64</v>
      </c>
      <c r="E13" s="19"/>
      <c r="F13" s="456" t="s">
        <v>34</v>
      </c>
      <c r="G13" s="766"/>
      <c r="H13" s="766" t="s">
        <v>66</v>
      </c>
      <c r="I13" s="456"/>
    </row>
    <row r="14" spans="1:9" ht="38.25" x14ac:dyDescent="0.2">
      <c r="A14" s="457"/>
      <c r="B14" s="763"/>
      <c r="C14" s="763"/>
      <c r="D14" s="10" t="s">
        <v>40</v>
      </c>
      <c r="E14" s="19"/>
      <c r="F14" s="457"/>
      <c r="G14" s="763"/>
      <c r="H14" s="763"/>
      <c r="I14" s="457"/>
    </row>
    <row r="15" spans="1:9" ht="27.75" customHeight="1" x14ac:dyDescent="0.2">
      <c r="A15" s="457"/>
      <c r="B15" s="763"/>
      <c r="C15" s="763"/>
      <c r="D15" s="10" t="s">
        <v>41</v>
      </c>
      <c r="E15" s="19"/>
      <c r="F15" s="457"/>
      <c r="G15" s="763"/>
      <c r="H15" s="763"/>
      <c r="I15" s="457"/>
    </row>
    <row r="16" spans="1:9" ht="38.25" x14ac:dyDescent="0.2">
      <c r="A16" s="457"/>
      <c r="B16" s="763"/>
      <c r="C16" s="763"/>
      <c r="D16" s="10" t="s">
        <v>42</v>
      </c>
      <c r="E16" s="19"/>
      <c r="F16" s="457"/>
      <c r="G16" s="763"/>
      <c r="H16" s="763"/>
      <c r="I16" s="457"/>
    </row>
    <row r="17" spans="1:9" ht="63.75" x14ac:dyDescent="0.2">
      <c r="A17" s="763"/>
      <c r="B17" s="763"/>
      <c r="C17" s="763"/>
      <c r="D17" s="10" t="s">
        <v>44</v>
      </c>
      <c r="E17" s="19"/>
      <c r="F17" s="763"/>
      <c r="G17" s="763"/>
      <c r="H17" s="763"/>
      <c r="I17" s="763"/>
    </row>
    <row r="18" spans="1:9" ht="25.5" customHeight="1" x14ac:dyDescent="0.2">
      <c r="A18" s="764"/>
      <c r="B18" s="764"/>
      <c r="C18" s="764"/>
      <c r="D18" s="10" t="s">
        <v>43</v>
      </c>
      <c r="E18" s="19"/>
      <c r="F18" s="764"/>
      <c r="G18" s="764"/>
      <c r="H18" s="764"/>
      <c r="I18" s="764"/>
    </row>
    <row r="19" spans="1:9" ht="38.25" x14ac:dyDescent="0.2">
      <c r="A19" s="456" t="s">
        <v>68</v>
      </c>
      <c r="B19" s="766" t="s">
        <v>63</v>
      </c>
      <c r="C19" s="765">
        <v>41639</v>
      </c>
      <c r="D19" s="18" t="s">
        <v>38</v>
      </c>
      <c r="E19" s="19"/>
      <c r="F19" s="456" t="s">
        <v>34</v>
      </c>
      <c r="G19" s="766"/>
      <c r="H19" s="766" t="s">
        <v>45</v>
      </c>
      <c r="I19" s="456"/>
    </row>
    <row r="20" spans="1:9" ht="25.5" customHeight="1" x14ac:dyDescent="0.2">
      <c r="A20" s="763"/>
      <c r="B20" s="763"/>
      <c r="C20" s="763"/>
      <c r="D20" s="9" t="s">
        <v>37</v>
      </c>
      <c r="E20" s="19"/>
      <c r="F20" s="763"/>
      <c r="G20" s="763"/>
      <c r="H20" s="763"/>
      <c r="I20" s="763"/>
    </row>
    <row r="21" spans="1:9" ht="38.25" x14ac:dyDescent="0.2">
      <c r="A21" s="763"/>
      <c r="B21" s="763"/>
      <c r="C21" s="763"/>
      <c r="D21" s="10" t="s">
        <v>39</v>
      </c>
      <c r="E21" s="19"/>
      <c r="F21" s="763"/>
      <c r="G21" s="763"/>
      <c r="H21" s="763"/>
      <c r="I21" s="763"/>
    </row>
    <row r="22" spans="1:9" ht="51" x14ac:dyDescent="0.2">
      <c r="A22" s="764"/>
      <c r="B22" s="764"/>
      <c r="C22" s="764"/>
      <c r="D22" s="9" t="s">
        <v>36</v>
      </c>
      <c r="E22" s="19"/>
      <c r="F22" s="764"/>
      <c r="G22" s="764"/>
      <c r="H22" s="764"/>
      <c r="I22" s="764"/>
    </row>
    <row r="24" spans="1:9" x14ac:dyDescent="0.2">
      <c r="A24" s="762" t="s">
        <v>29</v>
      </c>
      <c r="B24" s="762"/>
      <c r="C24" s="464" t="s">
        <v>31</v>
      </c>
      <c r="D24" s="464"/>
      <c r="E24" s="464"/>
      <c r="F24" s="464"/>
      <c r="G24" s="464"/>
      <c r="H24" s="464"/>
      <c r="I24" s="464"/>
    </row>
    <row r="25" spans="1:9" ht="38.25" x14ac:dyDescent="0.2">
      <c r="A25" s="456" t="s">
        <v>69</v>
      </c>
      <c r="B25" s="456" t="s">
        <v>75</v>
      </c>
      <c r="C25" s="765">
        <v>41639</v>
      </c>
      <c r="D25" s="9" t="s">
        <v>106</v>
      </c>
      <c r="E25" s="11"/>
      <c r="F25" s="456" t="s">
        <v>34</v>
      </c>
      <c r="G25" s="456"/>
      <c r="H25" s="456" t="s">
        <v>74</v>
      </c>
      <c r="I25" s="456"/>
    </row>
    <row r="26" spans="1:9" ht="38.25" x14ac:dyDescent="0.2">
      <c r="A26" s="457"/>
      <c r="B26" s="457"/>
      <c r="C26" s="797"/>
      <c r="D26" s="9" t="s">
        <v>104</v>
      </c>
      <c r="E26" s="11"/>
      <c r="F26" s="457"/>
      <c r="G26" s="457"/>
      <c r="H26" s="457"/>
      <c r="I26" s="457"/>
    </row>
    <row r="27" spans="1:9" ht="25.5" x14ac:dyDescent="0.2">
      <c r="A27" s="763"/>
      <c r="B27" s="763"/>
      <c r="C27" s="763"/>
      <c r="D27" s="9" t="s">
        <v>70</v>
      </c>
      <c r="E27" s="11"/>
      <c r="F27" s="457"/>
      <c r="G27" s="763"/>
      <c r="H27" s="763"/>
      <c r="I27" s="457"/>
    </row>
    <row r="28" spans="1:9" ht="51" x14ac:dyDescent="0.2">
      <c r="A28" s="763"/>
      <c r="B28" s="763"/>
      <c r="C28" s="763"/>
      <c r="D28" s="9" t="s">
        <v>71</v>
      </c>
      <c r="E28" s="11"/>
      <c r="F28" s="457"/>
      <c r="G28" s="763"/>
      <c r="H28" s="763"/>
      <c r="I28" s="457"/>
    </row>
    <row r="29" spans="1:9" ht="25.5" x14ac:dyDescent="0.2">
      <c r="A29" s="763"/>
      <c r="B29" s="763"/>
      <c r="C29" s="763"/>
      <c r="D29" s="9" t="s">
        <v>72</v>
      </c>
      <c r="E29" s="11"/>
      <c r="F29" s="763"/>
      <c r="G29" s="763"/>
      <c r="H29" s="763"/>
      <c r="I29" s="763"/>
    </row>
    <row r="30" spans="1:9" ht="114.75" x14ac:dyDescent="0.2">
      <c r="A30" s="456" t="s">
        <v>76</v>
      </c>
      <c r="B30" s="456" t="s">
        <v>75</v>
      </c>
      <c r="C30" s="765">
        <v>41639</v>
      </c>
      <c r="D30" s="10" t="s">
        <v>77</v>
      </c>
      <c r="E30" s="15"/>
      <c r="F30" s="456" t="s">
        <v>34</v>
      </c>
      <c r="G30" s="456"/>
      <c r="H30" s="456" t="s">
        <v>82</v>
      </c>
      <c r="I30" s="456"/>
    </row>
    <row r="31" spans="1:9" ht="38.25" x14ac:dyDescent="0.2">
      <c r="A31" s="763"/>
      <c r="B31" s="763"/>
      <c r="C31" s="763"/>
      <c r="D31" s="10" t="s">
        <v>81</v>
      </c>
      <c r="E31" s="15"/>
      <c r="F31" s="457"/>
      <c r="G31" s="763"/>
      <c r="H31" s="763"/>
      <c r="I31" s="457"/>
    </row>
    <row r="32" spans="1:9" ht="76.5" x14ac:dyDescent="0.2">
      <c r="A32" s="763"/>
      <c r="B32" s="763"/>
      <c r="C32" s="763"/>
      <c r="D32" s="10" t="s">
        <v>78</v>
      </c>
      <c r="E32" s="15"/>
      <c r="F32" s="457"/>
      <c r="G32" s="763"/>
      <c r="H32" s="763"/>
      <c r="I32" s="457"/>
    </row>
    <row r="33" spans="1:9" ht="63.75" x14ac:dyDescent="0.2">
      <c r="A33" s="763"/>
      <c r="B33" s="763"/>
      <c r="C33" s="763"/>
      <c r="D33" s="10" t="s">
        <v>79</v>
      </c>
      <c r="E33" s="15"/>
      <c r="F33" s="457"/>
      <c r="G33" s="763"/>
      <c r="H33" s="763"/>
      <c r="I33" s="457"/>
    </row>
    <row r="34" spans="1:9" ht="89.25" x14ac:dyDescent="0.2">
      <c r="A34" s="763"/>
      <c r="B34" s="763"/>
      <c r="C34" s="763"/>
      <c r="D34" s="17" t="s">
        <v>80</v>
      </c>
      <c r="E34" s="15"/>
      <c r="F34" s="457"/>
      <c r="G34" s="763"/>
      <c r="H34" s="763"/>
      <c r="I34" s="457"/>
    </row>
    <row r="35" spans="1:9" ht="63.75" customHeight="1" x14ac:dyDescent="0.2">
      <c r="A35" s="763"/>
      <c r="B35" s="763"/>
      <c r="C35" s="763"/>
      <c r="D35" s="9" t="s">
        <v>105</v>
      </c>
      <c r="E35" s="15"/>
      <c r="F35" s="457"/>
      <c r="G35" s="763"/>
      <c r="H35" s="763"/>
      <c r="I35" s="457"/>
    </row>
    <row r="36" spans="1:9" ht="51" x14ac:dyDescent="0.2">
      <c r="A36" s="766" t="s">
        <v>67</v>
      </c>
      <c r="B36" s="766" t="s">
        <v>73</v>
      </c>
      <c r="C36" s="765">
        <v>41639</v>
      </c>
      <c r="D36" s="9" t="s">
        <v>85</v>
      </c>
      <c r="E36" s="11"/>
      <c r="F36" s="456" t="s">
        <v>34</v>
      </c>
      <c r="G36" s="456"/>
      <c r="H36" s="456" t="s">
        <v>107</v>
      </c>
      <c r="I36" s="456"/>
    </row>
    <row r="37" spans="1:9" x14ac:dyDescent="0.2">
      <c r="A37" s="763"/>
      <c r="B37" s="763"/>
      <c r="C37" s="763"/>
      <c r="D37" s="9" t="s">
        <v>83</v>
      </c>
      <c r="E37" s="11"/>
      <c r="F37" s="763"/>
      <c r="G37" s="763"/>
      <c r="H37" s="763"/>
      <c r="I37" s="763"/>
    </row>
    <row r="38" spans="1:9" ht="25.5" x14ac:dyDescent="0.2">
      <c r="A38" s="764"/>
      <c r="B38" s="764"/>
      <c r="C38" s="764"/>
      <c r="D38" s="9" t="s">
        <v>84</v>
      </c>
      <c r="E38" s="11"/>
      <c r="F38" s="764"/>
      <c r="G38" s="764"/>
      <c r="H38" s="764"/>
      <c r="I38" s="764"/>
    </row>
    <row r="39" spans="1:9" ht="51" customHeight="1" x14ac:dyDescent="0.2">
      <c r="A39" s="456" t="s">
        <v>86</v>
      </c>
      <c r="B39" s="766" t="s">
        <v>73</v>
      </c>
      <c r="C39" s="765">
        <v>41639</v>
      </c>
      <c r="D39" s="9" t="s">
        <v>48</v>
      </c>
      <c r="E39" s="11"/>
      <c r="F39" s="456" t="s">
        <v>34</v>
      </c>
      <c r="G39" s="456"/>
      <c r="H39" s="456" t="s">
        <v>87</v>
      </c>
      <c r="I39" s="456"/>
    </row>
    <row r="40" spans="1:9" ht="38.25" x14ac:dyDescent="0.2">
      <c r="A40" s="763"/>
      <c r="B40" s="763"/>
      <c r="C40" s="763"/>
      <c r="D40" s="16" t="s">
        <v>47</v>
      </c>
      <c r="E40" s="11"/>
      <c r="F40" s="763"/>
      <c r="G40" s="763"/>
      <c r="H40" s="763"/>
      <c r="I40" s="763"/>
    </row>
    <row r="41" spans="1:9" ht="51" x14ac:dyDescent="0.2">
      <c r="A41" s="764"/>
      <c r="B41" s="764"/>
      <c r="C41" s="764"/>
      <c r="D41" s="16" t="s">
        <v>49</v>
      </c>
      <c r="E41" s="11"/>
      <c r="F41" s="764"/>
      <c r="G41" s="764"/>
      <c r="H41" s="764"/>
      <c r="I41" s="764"/>
    </row>
    <row r="43" spans="1:9" x14ac:dyDescent="0.2">
      <c r="A43" s="762" t="s">
        <v>29</v>
      </c>
      <c r="B43" s="762"/>
      <c r="C43" s="464" t="s">
        <v>32</v>
      </c>
      <c r="D43" s="464"/>
      <c r="E43" s="464"/>
      <c r="F43" s="464"/>
      <c r="G43" s="464"/>
      <c r="H43" s="464"/>
      <c r="I43" s="464"/>
    </row>
    <row r="44" spans="1:9" ht="25.5" x14ac:dyDescent="0.2">
      <c r="A44" s="766" t="s">
        <v>50</v>
      </c>
      <c r="B44" s="456" t="s">
        <v>63</v>
      </c>
      <c r="C44" s="765">
        <v>41639</v>
      </c>
      <c r="D44" s="9" t="s">
        <v>89</v>
      </c>
      <c r="E44" s="14"/>
      <c r="F44" s="456" t="s">
        <v>34</v>
      </c>
      <c r="G44" s="456"/>
      <c r="H44" s="456" t="s">
        <v>94</v>
      </c>
      <c r="I44" s="456"/>
    </row>
    <row r="45" spans="1:9" ht="25.5" x14ac:dyDescent="0.2">
      <c r="A45" s="763"/>
      <c r="B45" s="763"/>
      <c r="C45" s="763"/>
      <c r="D45" s="9" t="s">
        <v>90</v>
      </c>
      <c r="E45" s="14"/>
      <c r="F45" s="763"/>
      <c r="G45" s="763"/>
      <c r="H45" s="763"/>
      <c r="I45" s="763"/>
    </row>
    <row r="46" spans="1:9" ht="38.25" x14ac:dyDescent="0.2">
      <c r="A46" s="764"/>
      <c r="B46" s="764"/>
      <c r="C46" s="764"/>
      <c r="D46" s="9" t="s">
        <v>88</v>
      </c>
      <c r="E46" s="14"/>
      <c r="F46" s="764"/>
      <c r="G46" s="764"/>
      <c r="H46" s="764"/>
      <c r="I46" s="764"/>
    </row>
    <row r="47" spans="1:9" ht="25.5" x14ac:dyDescent="0.2">
      <c r="A47" s="792" t="s">
        <v>52</v>
      </c>
      <c r="B47" s="473" t="s">
        <v>65</v>
      </c>
      <c r="C47" s="795">
        <v>41577</v>
      </c>
      <c r="D47" s="12" t="s">
        <v>53</v>
      </c>
      <c r="E47" s="13"/>
      <c r="F47" s="473" t="s">
        <v>34</v>
      </c>
      <c r="G47" s="473"/>
      <c r="H47" s="473" t="s">
        <v>54</v>
      </c>
      <c r="I47" s="473"/>
    </row>
    <row r="48" spans="1:9" ht="38.25" x14ac:dyDescent="0.2">
      <c r="A48" s="793"/>
      <c r="B48" s="794"/>
      <c r="C48" s="796"/>
      <c r="D48" s="12" t="s">
        <v>55</v>
      </c>
      <c r="E48" s="13"/>
      <c r="F48" s="794"/>
      <c r="G48" s="794"/>
      <c r="H48" s="794"/>
      <c r="I48" s="794"/>
    </row>
    <row r="49" spans="1:9" ht="25.5" x14ac:dyDescent="0.2">
      <c r="A49" s="793"/>
      <c r="B49" s="794"/>
      <c r="C49" s="796"/>
      <c r="D49" s="12" t="s">
        <v>56</v>
      </c>
      <c r="E49" s="13"/>
      <c r="F49" s="794"/>
      <c r="G49" s="794"/>
      <c r="H49" s="794"/>
      <c r="I49" s="794"/>
    </row>
    <row r="50" spans="1:9" x14ac:dyDescent="0.2">
      <c r="A50" s="766" t="s">
        <v>57</v>
      </c>
      <c r="B50" s="473" t="s">
        <v>63</v>
      </c>
      <c r="C50" s="765">
        <v>41577</v>
      </c>
      <c r="D50" s="9" t="s">
        <v>91</v>
      </c>
      <c r="E50" s="13"/>
      <c r="F50" s="456" t="s">
        <v>34</v>
      </c>
      <c r="G50" s="456"/>
      <c r="H50" s="456" t="s">
        <v>95</v>
      </c>
      <c r="I50" s="456"/>
    </row>
    <row r="51" spans="1:9" ht="38.25" x14ac:dyDescent="0.2">
      <c r="A51" s="763"/>
      <c r="B51" s="794"/>
      <c r="C51" s="797"/>
      <c r="D51" s="9" t="s">
        <v>108</v>
      </c>
      <c r="E51" s="13"/>
      <c r="F51" s="457"/>
      <c r="G51" s="457"/>
      <c r="H51" s="457"/>
      <c r="I51" s="457"/>
    </row>
    <row r="52" spans="1:9" ht="38.25" x14ac:dyDescent="0.2">
      <c r="A52" s="763"/>
      <c r="B52" s="794"/>
      <c r="C52" s="763"/>
      <c r="D52" s="9" t="s">
        <v>92</v>
      </c>
      <c r="E52" s="13"/>
      <c r="F52" s="763"/>
      <c r="G52" s="763"/>
      <c r="H52" s="763"/>
      <c r="I52" s="763"/>
    </row>
    <row r="53" spans="1:9" ht="38.25" x14ac:dyDescent="0.2">
      <c r="A53" s="764"/>
      <c r="B53" s="794"/>
      <c r="C53" s="764"/>
      <c r="D53" s="9" t="s">
        <v>93</v>
      </c>
      <c r="E53" s="13"/>
      <c r="F53" s="764"/>
      <c r="G53" s="764"/>
      <c r="H53" s="764"/>
      <c r="I53" s="764"/>
    </row>
    <row r="54" spans="1:9" ht="25.5" x14ac:dyDescent="0.2">
      <c r="A54" s="766" t="s">
        <v>51</v>
      </c>
      <c r="B54" s="456" t="s">
        <v>63</v>
      </c>
      <c r="C54" s="765">
        <v>41639</v>
      </c>
      <c r="D54" s="9" t="s">
        <v>98</v>
      </c>
      <c r="E54" s="11"/>
      <c r="F54" s="456" t="s">
        <v>34</v>
      </c>
      <c r="G54" s="456"/>
      <c r="H54" s="456" t="s">
        <v>46</v>
      </c>
      <c r="I54" s="456"/>
    </row>
    <row r="55" spans="1:9" x14ac:dyDescent="0.2">
      <c r="A55" s="763"/>
      <c r="B55" s="763"/>
      <c r="C55" s="763"/>
      <c r="D55" s="9" t="s">
        <v>96</v>
      </c>
      <c r="E55" s="11"/>
      <c r="F55" s="763"/>
      <c r="G55" s="763"/>
      <c r="H55" s="763"/>
      <c r="I55" s="763"/>
    </row>
    <row r="56" spans="1:9" ht="51" x14ac:dyDescent="0.2">
      <c r="A56" s="764"/>
      <c r="B56" s="764"/>
      <c r="C56" s="764"/>
      <c r="D56" s="9" t="s">
        <v>97</v>
      </c>
      <c r="E56" s="11"/>
      <c r="F56" s="764"/>
      <c r="G56" s="764"/>
      <c r="H56" s="764"/>
      <c r="I56" s="764"/>
    </row>
    <row r="57" spans="1:9" ht="38.25" x14ac:dyDescent="0.2">
      <c r="A57" s="766" t="s">
        <v>58</v>
      </c>
      <c r="B57" s="456" t="s">
        <v>63</v>
      </c>
      <c r="C57" s="765">
        <v>41639</v>
      </c>
      <c r="D57" s="16" t="s">
        <v>59</v>
      </c>
      <c r="E57" s="14"/>
      <c r="F57" s="456" t="s">
        <v>34</v>
      </c>
      <c r="G57" s="456"/>
      <c r="H57" s="456" t="s">
        <v>101</v>
      </c>
      <c r="I57" s="456"/>
    </row>
    <row r="58" spans="1:9" ht="25.5" x14ac:dyDescent="0.2">
      <c r="A58" s="763"/>
      <c r="B58" s="763"/>
      <c r="C58" s="763"/>
      <c r="D58" s="9" t="s">
        <v>99</v>
      </c>
      <c r="E58" s="14"/>
      <c r="F58" s="763"/>
      <c r="G58" s="763"/>
      <c r="H58" s="763"/>
      <c r="I58" s="763"/>
    </row>
    <row r="59" spans="1:9" ht="25.5" x14ac:dyDescent="0.2">
      <c r="A59" s="764"/>
      <c r="B59" s="764"/>
      <c r="C59" s="764"/>
      <c r="D59" s="12" t="s">
        <v>100</v>
      </c>
      <c r="E59" s="14"/>
      <c r="F59" s="764"/>
      <c r="G59" s="764"/>
      <c r="H59" s="764"/>
      <c r="I59" s="764"/>
    </row>
    <row r="61" spans="1:9" x14ac:dyDescent="0.2">
      <c r="A61" s="762" t="s">
        <v>29</v>
      </c>
      <c r="B61" s="762"/>
      <c r="C61" s="464" t="s">
        <v>33</v>
      </c>
      <c r="D61" s="464"/>
      <c r="E61" s="464"/>
      <c r="F61" s="464"/>
      <c r="G61" s="464"/>
      <c r="H61" s="464"/>
      <c r="I61" s="464"/>
    </row>
    <row r="62" spans="1:9" ht="25.5" x14ac:dyDescent="0.2">
      <c r="A62" s="456" t="s">
        <v>60</v>
      </c>
      <c r="B62" s="456" t="s">
        <v>63</v>
      </c>
      <c r="C62" s="765">
        <v>41274</v>
      </c>
      <c r="D62" s="16" t="s">
        <v>61</v>
      </c>
      <c r="E62" s="14"/>
      <c r="F62" s="456" t="s">
        <v>34</v>
      </c>
      <c r="G62" s="456"/>
      <c r="H62" s="456" t="s">
        <v>103</v>
      </c>
      <c r="I62" s="456"/>
    </row>
    <row r="63" spans="1:9" ht="25.5" x14ac:dyDescent="0.2">
      <c r="A63" s="763"/>
      <c r="B63" s="763"/>
      <c r="C63" s="763"/>
      <c r="D63" s="16" t="s">
        <v>62</v>
      </c>
      <c r="E63" s="14"/>
      <c r="F63" s="763"/>
      <c r="G63" s="457"/>
      <c r="H63" s="457"/>
      <c r="I63" s="763"/>
    </row>
    <row r="64" spans="1:9" ht="25.5" x14ac:dyDescent="0.2">
      <c r="A64" s="764"/>
      <c r="B64" s="764"/>
      <c r="C64" s="764"/>
      <c r="D64" s="9" t="s">
        <v>102</v>
      </c>
      <c r="E64" s="14"/>
      <c r="F64" s="764"/>
      <c r="G64" s="458"/>
      <c r="H64" s="458"/>
      <c r="I64" s="764"/>
    </row>
  </sheetData>
  <mergeCells count="105">
    <mergeCell ref="F47:F49"/>
    <mergeCell ref="A50:A53"/>
    <mergeCell ref="B50:B53"/>
    <mergeCell ref="C50:C53"/>
    <mergeCell ref="F50:F53"/>
    <mergeCell ref="G50:G53"/>
    <mergeCell ref="A61:B61"/>
    <mergeCell ref="C61:I61"/>
    <mergeCell ref="A62:A64"/>
    <mergeCell ref="B62:B64"/>
    <mergeCell ref="C62:C64"/>
    <mergeCell ref="F62:F64"/>
    <mergeCell ref="G62:G64"/>
    <mergeCell ref="H62:H64"/>
    <mergeCell ref="I62:I64"/>
    <mergeCell ref="A43:B43"/>
    <mergeCell ref="C43:I43"/>
    <mergeCell ref="A44:A46"/>
    <mergeCell ref="B44:B46"/>
    <mergeCell ref="C44:C46"/>
    <mergeCell ref="F44:F46"/>
    <mergeCell ref="G44:G46"/>
    <mergeCell ref="H44:H46"/>
    <mergeCell ref="I44:I46"/>
    <mergeCell ref="A39:A41"/>
    <mergeCell ref="B39:B41"/>
    <mergeCell ref="C39:C41"/>
    <mergeCell ref="F39:F41"/>
    <mergeCell ref="G39:G41"/>
    <mergeCell ref="H39:H41"/>
    <mergeCell ref="I39:I41"/>
    <mergeCell ref="A36:A38"/>
    <mergeCell ref="B36:B38"/>
    <mergeCell ref="A25:A29"/>
    <mergeCell ref="B25:B29"/>
    <mergeCell ref="C25:C29"/>
    <mergeCell ref="F25:F29"/>
    <mergeCell ref="G25:G29"/>
    <mergeCell ref="H25:H29"/>
    <mergeCell ref="I25:I29"/>
    <mergeCell ref="C36:C38"/>
    <mergeCell ref="F36:F38"/>
    <mergeCell ref="G36:G38"/>
    <mergeCell ref="H36:H38"/>
    <mergeCell ref="A30:A35"/>
    <mergeCell ref="B30:B35"/>
    <mergeCell ref="C30:C35"/>
    <mergeCell ref="F30:F35"/>
    <mergeCell ref="G30:G35"/>
    <mergeCell ref="H30:H35"/>
    <mergeCell ref="I36:I38"/>
    <mergeCell ref="I13:I18"/>
    <mergeCell ref="A19:A22"/>
    <mergeCell ref="B19:B22"/>
    <mergeCell ref="C19:C22"/>
    <mergeCell ref="F19:F22"/>
    <mergeCell ref="G19:G22"/>
    <mergeCell ref="H19:H22"/>
    <mergeCell ref="I19:I22"/>
    <mergeCell ref="A24:B24"/>
    <mergeCell ref="C24:I24"/>
    <mergeCell ref="C6:I6"/>
    <mergeCell ref="A1:A4"/>
    <mergeCell ref="B1:G5"/>
    <mergeCell ref="H1:I2"/>
    <mergeCell ref="H3:I3"/>
    <mergeCell ref="A6:B6"/>
    <mergeCell ref="A7:B7"/>
    <mergeCell ref="C7:D7"/>
    <mergeCell ref="A10:B10"/>
    <mergeCell ref="C10:I10"/>
    <mergeCell ref="H50:H53"/>
    <mergeCell ref="I50:I53"/>
    <mergeCell ref="A54:A56"/>
    <mergeCell ref="B54:B56"/>
    <mergeCell ref="C54:C56"/>
    <mergeCell ref="F54:F56"/>
    <mergeCell ref="E7:F7"/>
    <mergeCell ref="G7:I7"/>
    <mergeCell ref="F13:F18"/>
    <mergeCell ref="I30:I35"/>
    <mergeCell ref="A47:A49"/>
    <mergeCell ref="B47:B49"/>
    <mergeCell ref="C47:C49"/>
    <mergeCell ref="G47:G49"/>
    <mergeCell ref="H47:H49"/>
    <mergeCell ref="I47:I49"/>
    <mergeCell ref="A8:B8"/>
    <mergeCell ref="C8:I8"/>
    <mergeCell ref="A11:A12"/>
    <mergeCell ref="A13:A18"/>
    <mergeCell ref="B13:B18"/>
    <mergeCell ref="C13:C18"/>
    <mergeCell ref="G13:G18"/>
    <mergeCell ref="H13:H18"/>
    <mergeCell ref="A57:A59"/>
    <mergeCell ref="B57:B59"/>
    <mergeCell ref="C57:C59"/>
    <mergeCell ref="G57:G59"/>
    <mergeCell ref="H57:H59"/>
    <mergeCell ref="I57:I59"/>
    <mergeCell ref="F57:F59"/>
    <mergeCell ref="G54:G56"/>
    <mergeCell ref="H54:H56"/>
    <mergeCell ref="I54:I56"/>
  </mergeCells>
  <pageMargins left="0.23622047244094491" right="0.23622047244094491" top="0.31496062992125984" bottom="0.39370078740157483" header="0" footer="0"/>
  <pageSetup scale="87"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I64"/>
  <sheetViews>
    <sheetView zoomScale="80" zoomScaleNormal="80" workbookViewId="0">
      <pane ySplit="10" topLeftCell="A11" activePane="bottomLeft" state="frozen"/>
      <selection activeCell="G13" sqref="G13:G18"/>
      <selection pane="bottomLeft" activeCell="G13" sqref="G13:G18"/>
    </sheetView>
  </sheetViews>
  <sheetFormatPr baseColWidth="10" defaultRowHeight="12.75" x14ac:dyDescent="0.2"/>
  <cols>
    <col min="1" max="1" width="18.5703125" style="7" customWidth="1"/>
    <col min="2" max="2" width="16.85546875" style="7" customWidth="1"/>
    <col min="3" max="3" width="12.85546875" style="7" customWidth="1"/>
    <col min="4" max="4" width="24.5703125" style="7" customWidth="1"/>
    <col min="5" max="5" width="28.5703125" style="7" customWidth="1"/>
    <col min="6" max="6" width="16.28515625" style="7" customWidth="1"/>
    <col min="7" max="8" width="16.7109375" style="7" customWidth="1"/>
    <col min="9" max="9" width="15.140625" style="7" customWidth="1"/>
    <col min="10" max="16384" width="11.42578125" style="7"/>
  </cols>
  <sheetData>
    <row r="1" spans="1:9" s="1" customFormat="1" ht="15.75" customHeight="1" x14ac:dyDescent="0.2">
      <c r="A1" s="768"/>
      <c r="B1" s="770" t="s">
        <v>20</v>
      </c>
      <c r="C1" s="771"/>
      <c r="D1" s="771"/>
      <c r="E1" s="771"/>
      <c r="F1" s="771"/>
      <c r="G1" s="772"/>
      <c r="H1" s="779" t="s">
        <v>21</v>
      </c>
      <c r="I1" s="780"/>
    </row>
    <row r="2" spans="1:9" s="1" customFormat="1" ht="13.5" customHeight="1" x14ac:dyDescent="0.2">
      <c r="A2" s="769"/>
      <c r="B2" s="773"/>
      <c r="C2" s="774"/>
      <c r="D2" s="774"/>
      <c r="E2" s="774"/>
      <c r="F2" s="774"/>
      <c r="G2" s="775"/>
      <c r="H2" s="781"/>
      <c r="I2" s="782"/>
    </row>
    <row r="3" spans="1:9" s="1" customFormat="1" ht="16.5" customHeight="1" x14ac:dyDescent="0.2">
      <c r="A3" s="769"/>
      <c r="B3" s="773"/>
      <c r="C3" s="774"/>
      <c r="D3" s="774"/>
      <c r="E3" s="774"/>
      <c r="F3" s="774"/>
      <c r="G3" s="775"/>
      <c r="H3" s="781" t="s">
        <v>22</v>
      </c>
      <c r="I3" s="782"/>
    </row>
    <row r="4" spans="1:9" s="1" customFormat="1" ht="13.5" customHeight="1" x14ac:dyDescent="0.2">
      <c r="A4" s="769"/>
      <c r="B4" s="773"/>
      <c r="C4" s="774"/>
      <c r="D4" s="774"/>
      <c r="E4" s="774"/>
      <c r="F4" s="774"/>
      <c r="G4" s="775"/>
      <c r="H4" s="2" t="s">
        <v>11</v>
      </c>
      <c r="I4" s="3" t="s">
        <v>12</v>
      </c>
    </row>
    <row r="5" spans="1:9" s="1" customFormat="1" ht="24" customHeight="1" thickBot="1" x14ac:dyDescent="0.25">
      <c r="A5" s="4" t="s">
        <v>13</v>
      </c>
      <c r="B5" s="776"/>
      <c r="C5" s="777"/>
      <c r="D5" s="777"/>
      <c r="E5" s="777"/>
      <c r="F5" s="777"/>
      <c r="G5" s="778"/>
      <c r="H5" s="5">
        <v>2</v>
      </c>
      <c r="I5" s="6" t="s">
        <v>14</v>
      </c>
    </row>
    <row r="6" spans="1:9" s="1" customFormat="1" ht="15" customHeight="1" x14ac:dyDescent="0.2">
      <c r="A6" s="783" t="s">
        <v>4</v>
      </c>
      <c r="B6" s="783"/>
      <c r="C6" s="767"/>
      <c r="D6" s="767"/>
      <c r="E6" s="767"/>
      <c r="F6" s="767"/>
      <c r="G6" s="767"/>
      <c r="H6" s="767"/>
      <c r="I6" s="767"/>
    </row>
    <row r="7" spans="1:9" s="1" customFormat="1" x14ac:dyDescent="0.2">
      <c r="A7" s="789" t="s">
        <v>23</v>
      </c>
      <c r="B7" s="789"/>
      <c r="C7" s="790" t="s">
        <v>27</v>
      </c>
      <c r="D7" s="791"/>
      <c r="E7" s="784" t="s">
        <v>25</v>
      </c>
      <c r="F7" s="784"/>
      <c r="G7" s="784"/>
      <c r="H7" s="784"/>
      <c r="I7" s="784"/>
    </row>
    <row r="8" spans="1:9" ht="25.5" customHeight="1" x14ac:dyDescent="0.2">
      <c r="A8" s="785" t="s">
        <v>16</v>
      </c>
      <c r="B8" s="786"/>
      <c r="C8" s="787"/>
      <c r="D8" s="788"/>
      <c r="E8" s="788"/>
      <c r="F8" s="788"/>
      <c r="G8" s="788"/>
      <c r="H8" s="788"/>
      <c r="I8" s="788"/>
    </row>
    <row r="9" spans="1:9" ht="12.75" customHeight="1" x14ac:dyDescent="0.2"/>
    <row r="10" spans="1:9" ht="26.25" customHeight="1" x14ac:dyDescent="0.2">
      <c r="A10" s="762" t="s">
        <v>29</v>
      </c>
      <c r="B10" s="762"/>
      <c r="C10" s="464" t="s">
        <v>30</v>
      </c>
      <c r="D10" s="464"/>
      <c r="E10" s="464"/>
      <c r="F10" s="464"/>
      <c r="G10" s="464"/>
      <c r="H10" s="464"/>
      <c r="I10" s="464"/>
    </row>
    <row r="11" spans="1:9" ht="25.5" x14ac:dyDescent="0.2">
      <c r="A11" s="798" t="s">
        <v>0</v>
      </c>
      <c r="B11" s="21" t="s">
        <v>2</v>
      </c>
      <c r="C11" s="21" t="s">
        <v>3</v>
      </c>
      <c r="D11" s="22" t="s">
        <v>1</v>
      </c>
      <c r="E11" s="22" t="s">
        <v>109</v>
      </c>
      <c r="F11" s="23" t="s">
        <v>10</v>
      </c>
      <c r="G11" s="24" t="s">
        <v>110</v>
      </c>
      <c r="H11" s="23" t="s">
        <v>10</v>
      </c>
      <c r="I11" s="24" t="s">
        <v>110</v>
      </c>
    </row>
    <row r="12" spans="1:9" ht="25.5" x14ac:dyDescent="0.2">
      <c r="A12" s="799"/>
      <c r="B12" s="25" t="s">
        <v>9</v>
      </c>
      <c r="C12" s="20" t="s">
        <v>8</v>
      </c>
      <c r="D12" s="26" t="s">
        <v>6</v>
      </c>
      <c r="E12" s="26" t="s">
        <v>111</v>
      </c>
      <c r="F12" s="27" t="s">
        <v>112</v>
      </c>
      <c r="G12" s="27" t="s">
        <v>112</v>
      </c>
      <c r="H12" s="27" t="s">
        <v>19</v>
      </c>
      <c r="I12" s="27" t="s">
        <v>19</v>
      </c>
    </row>
    <row r="13" spans="1:9" ht="38.25" x14ac:dyDescent="0.2">
      <c r="A13" s="456" t="s">
        <v>35</v>
      </c>
      <c r="B13" s="766" t="s">
        <v>63</v>
      </c>
      <c r="C13" s="765">
        <v>41639</v>
      </c>
      <c r="D13" s="16" t="s">
        <v>64</v>
      </c>
      <c r="E13" s="19"/>
      <c r="F13" s="456" t="s">
        <v>34</v>
      </c>
      <c r="G13" s="766"/>
      <c r="H13" s="766" t="s">
        <v>66</v>
      </c>
      <c r="I13" s="456"/>
    </row>
    <row r="14" spans="1:9" ht="38.25" x14ac:dyDescent="0.2">
      <c r="A14" s="457"/>
      <c r="B14" s="763"/>
      <c r="C14" s="763"/>
      <c r="D14" s="10" t="s">
        <v>40</v>
      </c>
      <c r="E14" s="19"/>
      <c r="F14" s="457"/>
      <c r="G14" s="763"/>
      <c r="H14" s="763"/>
      <c r="I14" s="457"/>
    </row>
    <row r="15" spans="1:9" ht="27.75" customHeight="1" x14ac:dyDescent="0.2">
      <c r="A15" s="457"/>
      <c r="B15" s="763"/>
      <c r="C15" s="763"/>
      <c r="D15" s="10" t="s">
        <v>41</v>
      </c>
      <c r="E15" s="19"/>
      <c r="F15" s="457"/>
      <c r="G15" s="763"/>
      <c r="H15" s="763"/>
      <c r="I15" s="457"/>
    </row>
    <row r="16" spans="1:9" ht="38.25" x14ac:dyDescent="0.2">
      <c r="A16" s="457"/>
      <c r="B16" s="763"/>
      <c r="C16" s="763"/>
      <c r="D16" s="10" t="s">
        <v>42</v>
      </c>
      <c r="E16" s="19"/>
      <c r="F16" s="457"/>
      <c r="G16" s="763"/>
      <c r="H16" s="763"/>
      <c r="I16" s="457"/>
    </row>
    <row r="17" spans="1:9" ht="63.75" x14ac:dyDescent="0.2">
      <c r="A17" s="763"/>
      <c r="B17" s="763"/>
      <c r="C17" s="763"/>
      <c r="D17" s="10" t="s">
        <v>44</v>
      </c>
      <c r="E17" s="19"/>
      <c r="F17" s="763"/>
      <c r="G17" s="763"/>
      <c r="H17" s="763"/>
      <c r="I17" s="763"/>
    </row>
    <row r="18" spans="1:9" ht="25.5" customHeight="1" x14ac:dyDescent="0.2">
      <c r="A18" s="764"/>
      <c r="B18" s="764"/>
      <c r="C18" s="764"/>
      <c r="D18" s="10" t="s">
        <v>43</v>
      </c>
      <c r="E18" s="19"/>
      <c r="F18" s="764"/>
      <c r="G18" s="764"/>
      <c r="H18" s="764"/>
      <c r="I18" s="764"/>
    </row>
    <row r="19" spans="1:9" ht="38.25" x14ac:dyDescent="0.2">
      <c r="A19" s="456" t="s">
        <v>68</v>
      </c>
      <c r="B19" s="766" t="s">
        <v>63</v>
      </c>
      <c r="C19" s="765">
        <v>41639</v>
      </c>
      <c r="D19" s="18" t="s">
        <v>38</v>
      </c>
      <c r="E19" s="19"/>
      <c r="F19" s="456" t="s">
        <v>34</v>
      </c>
      <c r="G19" s="766"/>
      <c r="H19" s="766" t="s">
        <v>45</v>
      </c>
      <c r="I19" s="456"/>
    </row>
    <row r="20" spans="1:9" ht="25.5" customHeight="1" x14ac:dyDescent="0.2">
      <c r="A20" s="763"/>
      <c r="B20" s="763"/>
      <c r="C20" s="763"/>
      <c r="D20" s="9" t="s">
        <v>37</v>
      </c>
      <c r="E20" s="19"/>
      <c r="F20" s="763"/>
      <c r="G20" s="763"/>
      <c r="H20" s="763"/>
      <c r="I20" s="763"/>
    </row>
    <row r="21" spans="1:9" ht="38.25" x14ac:dyDescent="0.2">
      <c r="A21" s="763"/>
      <c r="B21" s="763"/>
      <c r="C21" s="763"/>
      <c r="D21" s="10" t="s">
        <v>39</v>
      </c>
      <c r="E21" s="19"/>
      <c r="F21" s="763"/>
      <c r="G21" s="763"/>
      <c r="H21" s="763"/>
      <c r="I21" s="763"/>
    </row>
    <row r="22" spans="1:9" ht="51" x14ac:dyDescent="0.2">
      <c r="A22" s="764"/>
      <c r="B22" s="764"/>
      <c r="C22" s="764"/>
      <c r="D22" s="9" t="s">
        <v>36</v>
      </c>
      <c r="E22" s="19"/>
      <c r="F22" s="764"/>
      <c r="G22" s="764"/>
      <c r="H22" s="764"/>
      <c r="I22" s="764"/>
    </row>
    <row r="24" spans="1:9" x14ac:dyDescent="0.2">
      <c r="A24" s="762" t="s">
        <v>29</v>
      </c>
      <c r="B24" s="762"/>
      <c r="C24" s="464" t="s">
        <v>31</v>
      </c>
      <c r="D24" s="464"/>
      <c r="E24" s="464"/>
      <c r="F24" s="464"/>
      <c r="G24" s="464"/>
      <c r="H24" s="464"/>
      <c r="I24" s="464"/>
    </row>
    <row r="25" spans="1:9" ht="38.25" x14ac:dyDescent="0.2">
      <c r="A25" s="456" t="s">
        <v>69</v>
      </c>
      <c r="B25" s="456" t="s">
        <v>75</v>
      </c>
      <c r="C25" s="765">
        <v>41639</v>
      </c>
      <c r="D25" s="9" t="s">
        <v>106</v>
      </c>
      <c r="E25" s="11"/>
      <c r="F25" s="456" t="s">
        <v>34</v>
      </c>
      <c r="G25" s="456"/>
      <c r="H25" s="456" t="s">
        <v>74</v>
      </c>
      <c r="I25" s="456"/>
    </row>
    <row r="26" spans="1:9" ht="38.25" x14ac:dyDescent="0.2">
      <c r="A26" s="457"/>
      <c r="B26" s="457"/>
      <c r="C26" s="797"/>
      <c r="D26" s="9" t="s">
        <v>104</v>
      </c>
      <c r="E26" s="11"/>
      <c r="F26" s="457"/>
      <c r="G26" s="457"/>
      <c r="H26" s="457"/>
      <c r="I26" s="457"/>
    </row>
    <row r="27" spans="1:9" ht="25.5" x14ac:dyDescent="0.2">
      <c r="A27" s="763"/>
      <c r="B27" s="763"/>
      <c r="C27" s="763"/>
      <c r="D27" s="9" t="s">
        <v>70</v>
      </c>
      <c r="E27" s="11"/>
      <c r="F27" s="457"/>
      <c r="G27" s="763"/>
      <c r="H27" s="763"/>
      <c r="I27" s="457"/>
    </row>
    <row r="28" spans="1:9" ht="51" x14ac:dyDescent="0.2">
      <c r="A28" s="763"/>
      <c r="B28" s="763"/>
      <c r="C28" s="763"/>
      <c r="D28" s="9" t="s">
        <v>71</v>
      </c>
      <c r="E28" s="11"/>
      <c r="F28" s="457"/>
      <c r="G28" s="763"/>
      <c r="H28" s="763"/>
      <c r="I28" s="457"/>
    </row>
    <row r="29" spans="1:9" ht="25.5" x14ac:dyDescent="0.2">
      <c r="A29" s="763"/>
      <c r="B29" s="763"/>
      <c r="C29" s="763"/>
      <c r="D29" s="9" t="s">
        <v>72</v>
      </c>
      <c r="E29" s="11"/>
      <c r="F29" s="763"/>
      <c r="G29" s="763"/>
      <c r="H29" s="763"/>
      <c r="I29" s="763"/>
    </row>
    <row r="30" spans="1:9" ht="114.75" x14ac:dyDescent="0.2">
      <c r="A30" s="456" t="s">
        <v>76</v>
      </c>
      <c r="B30" s="456" t="s">
        <v>75</v>
      </c>
      <c r="C30" s="765">
        <v>41639</v>
      </c>
      <c r="D30" s="10" t="s">
        <v>77</v>
      </c>
      <c r="E30" s="15"/>
      <c r="F30" s="456" t="s">
        <v>34</v>
      </c>
      <c r="G30" s="456"/>
      <c r="H30" s="456" t="s">
        <v>82</v>
      </c>
      <c r="I30" s="456"/>
    </row>
    <row r="31" spans="1:9" ht="38.25" x14ac:dyDescent="0.2">
      <c r="A31" s="763"/>
      <c r="B31" s="763"/>
      <c r="C31" s="763"/>
      <c r="D31" s="10" t="s">
        <v>81</v>
      </c>
      <c r="E31" s="15"/>
      <c r="F31" s="457"/>
      <c r="G31" s="763"/>
      <c r="H31" s="763"/>
      <c r="I31" s="457"/>
    </row>
    <row r="32" spans="1:9" ht="76.5" x14ac:dyDescent="0.2">
      <c r="A32" s="763"/>
      <c r="B32" s="763"/>
      <c r="C32" s="763"/>
      <c r="D32" s="10" t="s">
        <v>78</v>
      </c>
      <c r="E32" s="15"/>
      <c r="F32" s="457"/>
      <c r="G32" s="763"/>
      <c r="H32" s="763"/>
      <c r="I32" s="457"/>
    </row>
    <row r="33" spans="1:9" ht="63.75" x14ac:dyDescent="0.2">
      <c r="A33" s="763"/>
      <c r="B33" s="763"/>
      <c r="C33" s="763"/>
      <c r="D33" s="10" t="s">
        <v>79</v>
      </c>
      <c r="E33" s="15"/>
      <c r="F33" s="457"/>
      <c r="G33" s="763"/>
      <c r="H33" s="763"/>
      <c r="I33" s="457"/>
    </row>
    <row r="34" spans="1:9" ht="89.25" x14ac:dyDescent="0.2">
      <c r="A34" s="763"/>
      <c r="B34" s="763"/>
      <c r="C34" s="763"/>
      <c r="D34" s="17" t="s">
        <v>80</v>
      </c>
      <c r="E34" s="15"/>
      <c r="F34" s="457"/>
      <c r="G34" s="763"/>
      <c r="H34" s="763"/>
      <c r="I34" s="457"/>
    </row>
    <row r="35" spans="1:9" ht="63.75" customHeight="1" x14ac:dyDescent="0.2">
      <c r="A35" s="763"/>
      <c r="B35" s="763"/>
      <c r="C35" s="763"/>
      <c r="D35" s="9" t="s">
        <v>105</v>
      </c>
      <c r="E35" s="15"/>
      <c r="F35" s="457"/>
      <c r="G35" s="763"/>
      <c r="H35" s="763"/>
      <c r="I35" s="457"/>
    </row>
    <row r="36" spans="1:9" ht="51" x14ac:dyDescent="0.2">
      <c r="A36" s="766" t="s">
        <v>67</v>
      </c>
      <c r="B36" s="766" t="s">
        <v>73</v>
      </c>
      <c r="C36" s="765">
        <v>41639</v>
      </c>
      <c r="D36" s="9" t="s">
        <v>85</v>
      </c>
      <c r="E36" s="11"/>
      <c r="F36" s="456" t="s">
        <v>34</v>
      </c>
      <c r="G36" s="456"/>
      <c r="H36" s="456" t="s">
        <v>107</v>
      </c>
      <c r="I36" s="456"/>
    </row>
    <row r="37" spans="1:9" x14ac:dyDescent="0.2">
      <c r="A37" s="763"/>
      <c r="B37" s="763"/>
      <c r="C37" s="763"/>
      <c r="D37" s="9" t="s">
        <v>83</v>
      </c>
      <c r="E37" s="11"/>
      <c r="F37" s="763"/>
      <c r="G37" s="763"/>
      <c r="H37" s="763"/>
      <c r="I37" s="763"/>
    </row>
    <row r="38" spans="1:9" ht="25.5" x14ac:dyDescent="0.2">
      <c r="A38" s="764"/>
      <c r="B38" s="764"/>
      <c r="C38" s="764"/>
      <c r="D38" s="9" t="s">
        <v>84</v>
      </c>
      <c r="E38" s="11"/>
      <c r="F38" s="764"/>
      <c r="G38" s="764"/>
      <c r="H38" s="764"/>
      <c r="I38" s="764"/>
    </row>
    <row r="39" spans="1:9" ht="51" customHeight="1" x14ac:dyDescent="0.2">
      <c r="A39" s="456" t="s">
        <v>86</v>
      </c>
      <c r="B39" s="766" t="s">
        <v>73</v>
      </c>
      <c r="C39" s="765">
        <v>41639</v>
      </c>
      <c r="D39" s="9" t="s">
        <v>48</v>
      </c>
      <c r="E39" s="11"/>
      <c r="F39" s="456" t="s">
        <v>34</v>
      </c>
      <c r="G39" s="456"/>
      <c r="H39" s="456" t="s">
        <v>87</v>
      </c>
      <c r="I39" s="456"/>
    </row>
    <row r="40" spans="1:9" ht="38.25" x14ac:dyDescent="0.2">
      <c r="A40" s="763"/>
      <c r="B40" s="763"/>
      <c r="C40" s="763"/>
      <c r="D40" s="16" t="s">
        <v>47</v>
      </c>
      <c r="E40" s="11"/>
      <c r="F40" s="763"/>
      <c r="G40" s="763"/>
      <c r="H40" s="763"/>
      <c r="I40" s="763"/>
    </row>
    <row r="41" spans="1:9" ht="51" x14ac:dyDescent="0.2">
      <c r="A41" s="764"/>
      <c r="B41" s="764"/>
      <c r="C41" s="764"/>
      <c r="D41" s="16" t="s">
        <v>49</v>
      </c>
      <c r="E41" s="11"/>
      <c r="F41" s="764"/>
      <c r="G41" s="764"/>
      <c r="H41" s="764"/>
      <c r="I41" s="764"/>
    </row>
    <row r="43" spans="1:9" x14ac:dyDescent="0.2">
      <c r="A43" s="762" t="s">
        <v>29</v>
      </c>
      <c r="B43" s="762"/>
      <c r="C43" s="464" t="s">
        <v>32</v>
      </c>
      <c r="D43" s="464"/>
      <c r="E43" s="464"/>
      <c r="F43" s="464"/>
      <c r="G43" s="464"/>
      <c r="H43" s="464"/>
      <c r="I43" s="464"/>
    </row>
    <row r="44" spans="1:9" ht="25.5" x14ac:dyDescent="0.2">
      <c r="A44" s="766" t="s">
        <v>50</v>
      </c>
      <c r="B44" s="456" t="s">
        <v>63</v>
      </c>
      <c r="C44" s="765">
        <v>41639</v>
      </c>
      <c r="D44" s="9" t="s">
        <v>89</v>
      </c>
      <c r="E44" s="14"/>
      <c r="F44" s="456" t="s">
        <v>34</v>
      </c>
      <c r="G44" s="456"/>
      <c r="H44" s="456" t="s">
        <v>94</v>
      </c>
      <c r="I44" s="456"/>
    </row>
    <row r="45" spans="1:9" ht="25.5" x14ac:dyDescent="0.2">
      <c r="A45" s="763"/>
      <c r="B45" s="763"/>
      <c r="C45" s="763"/>
      <c r="D45" s="9" t="s">
        <v>90</v>
      </c>
      <c r="E45" s="14"/>
      <c r="F45" s="763"/>
      <c r="G45" s="763"/>
      <c r="H45" s="763"/>
      <c r="I45" s="763"/>
    </row>
    <row r="46" spans="1:9" ht="38.25" x14ac:dyDescent="0.2">
      <c r="A46" s="764"/>
      <c r="B46" s="764"/>
      <c r="C46" s="764"/>
      <c r="D46" s="9" t="s">
        <v>88</v>
      </c>
      <c r="E46" s="14"/>
      <c r="F46" s="764"/>
      <c r="G46" s="764"/>
      <c r="H46" s="764"/>
      <c r="I46" s="764"/>
    </row>
    <row r="47" spans="1:9" ht="25.5" x14ac:dyDescent="0.2">
      <c r="A47" s="792" t="s">
        <v>52</v>
      </c>
      <c r="B47" s="473" t="s">
        <v>65</v>
      </c>
      <c r="C47" s="795">
        <v>41577</v>
      </c>
      <c r="D47" s="12" t="s">
        <v>53</v>
      </c>
      <c r="E47" s="13"/>
      <c r="F47" s="473" t="s">
        <v>34</v>
      </c>
      <c r="G47" s="473"/>
      <c r="H47" s="473" t="s">
        <v>54</v>
      </c>
      <c r="I47" s="473"/>
    </row>
    <row r="48" spans="1:9" ht="38.25" x14ac:dyDescent="0.2">
      <c r="A48" s="793"/>
      <c r="B48" s="794"/>
      <c r="C48" s="796"/>
      <c r="D48" s="12" t="s">
        <v>55</v>
      </c>
      <c r="E48" s="13"/>
      <c r="F48" s="794"/>
      <c r="G48" s="794"/>
      <c r="H48" s="794"/>
      <c r="I48" s="794"/>
    </row>
    <row r="49" spans="1:9" ht="25.5" x14ac:dyDescent="0.2">
      <c r="A49" s="793"/>
      <c r="B49" s="794"/>
      <c r="C49" s="796"/>
      <c r="D49" s="12" t="s">
        <v>56</v>
      </c>
      <c r="E49" s="13"/>
      <c r="F49" s="794"/>
      <c r="G49" s="794"/>
      <c r="H49" s="794"/>
      <c r="I49" s="794"/>
    </row>
    <row r="50" spans="1:9" x14ac:dyDescent="0.2">
      <c r="A50" s="766" t="s">
        <v>57</v>
      </c>
      <c r="B50" s="473" t="s">
        <v>63</v>
      </c>
      <c r="C50" s="765">
        <v>41577</v>
      </c>
      <c r="D50" s="9" t="s">
        <v>91</v>
      </c>
      <c r="E50" s="13"/>
      <c r="F50" s="456" t="s">
        <v>34</v>
      </c>
      <c r="G50" s="456"/>
      <c r="H50" s="456" t="s">
        <v>95</v>
      </c>
      <c r="I50" s="456"/>
    </row>
    <row r="51" spans="1:9" ht="38.25" x14ac:dyDescent="0.2">
      <c r="A51" s="763"/>
      <c r="B51" s="794"/>
      <c r="C51" s="797"/>
      <c r="D51" s="9" t="s">
        <v>108</v>
      </c>
      <c r="E51" s="13"/>
      <c r="F51" s="457"/>
      <c r="G51" s="457"/>
      <c r="H51" s="457"/>
      <c r="I51" s="457"/>
    </row>
    <row r="52" spans="1:9" ht="38.25" x14ac:dyDescent="0.2">
      <c r="A52" s="763"/>
      <c r="B52" s="794"/>
      <c r="C52" s="763"/>
      <c r="D52" s="9" t="s">
        <v>92</v>
      </c>
      <c r="E52" s="13"/>
      <c r="F52" s="763"/>
      <c r="G52" s="763"/>
      <c r="H52" s="763"/>
      <c r="I52" s="763"/>
    </row>
    <row r="53" spans="1:9" ht="38.25" x14ac:dyDescent="0.2">
      <c r="A53" s="764"/>
      <c r="B53" s="794"/>
      <c r="C53" s="764"/>
      <c r="D53" s="9" t="s">
        <v>93</v>
      </c>
      <c r="E53" s="13"/>
      <c r="F53" s="764"/>
      <c r="G53" s="764"/>
      <c r="H53" s="764"/>
      <c r="I53" s="764"/>
    </row>
    <row r="54" spans="1:9" ht="25.5" x14ac:dyDescent="0.2">
      <c r="A54" s="766" t="s">
        <v>51</v>
      </c>
      <c r="B54" s="456" t="s">
        <v>63</v>
      </c>
      <c r="C54" s="765">
        <v>41639</v>
      </c>
      <c r="D54" s="9" t="s">
        <v>98</v>
      </c>
      <c r="E54" s="11"/>
      <c r="F54" s="456" t="s">
        <v>34</v>
      </c>
      <c r="G54" s="456"/>
      <c r="H54" s="456" t="s">
        <v>46</v>
      </c>
      <c r="I54" s="456"/>
    </row>
    <row r="55" spans="1:9" x14ac:dyDescent="0.2">
      <c r="A55" s="763"/>
      <c r="B55" s="763"/>
      <c r="C55" s="763"/>
      <c r="D55" s="9" t="s">
        <v>96</v>
      </c>
      <c r="E55" s="11"/>
      <c r="F55" s="763"/>
      <c r="G55" s="763"/>
      <c r="H55" s="763"/>
      <c r="I55" s="763"/>
    </row>
    <row r="56" spans="1:9" ht="51" x14ac:dyDescent="0.2">
      <c r="A56" s="764"/>
      <c r="B56" s="764"/>
      <c r="C56" s="764"/>
      <c r="D56" s="9" t="s">
        <v>97</v>
      </c>
      <c r="E56" s="11"/>
      <c r="F56" s="764"/>
      <c r="G56" s="764"/>
      <c r="H56" s="764"/>
      <c r="I56" s="764"/>
    </row>
    <row r="57" spans="1:9" ht="38.25" x14ac:dyDescent="0.2">
      <c r="A57" s="766" t="s">
        <v>58</v>
      </c>
      <c r="B57" s="456" t="s">
        <v>63</v>
      </c>
      <c r="C57" s="765">
        <v>41639</v>
      </c>
      <c r="D57" s="16" t="s">
        <v>59</v>
      </c>
      <c r="E57" s="14"/>
      <c r="F57" s="456" t="s">
        <v>34</v>
      </c>
      <c r="G57" s="456"/>
      <c r="H57" s="456" t="s">
        <v>101</v>
      </c>
      <c r="I57" s="456"/>
    </row>
    <row r="58" spans="1:9" ht="25.5" x14ac:dyDescent="0.2">
      <c r="A58" s="763"/>
      <c r="B58" s="763"/>
      <c r="C58" s="763"/>
      <c r="D58" s="9" t="s">
        <v>99</v>
      </c>
      <c r="E58" s="14"/>
      <c r="F58" s="763"/>
      <c r="G58" s="763"/>
      <c r="H58" s="763"/>
      <c r="I58" s="763"/>
    </row>
    <row r="59" spans="1:9" ht="25.5" x14ac:dyDescent="0.2">
      <c r="A59" s="764"/>
      <c r="B59" s="764"/>
      <c r="C59" s="764"/>
      <c r="D59" s="12" t="s">
        <v>100</v>
      </c>
      <c r="E59" s="14"/>
      <c r="F59" s="764"/>
      <c r="G59" s="764"/>
      <c r="H59" s="764"/>
      <c r="I59" s="764"/>
    </row>
    <row r="61" spans="1:9" x14ac:dyDescent="0.2">
      <c r="A61" s="762" t="s">
        <v>29</v>
      </c>
      <c r="B61" s="762"/>
      <c r="C61" s="464" t="s">
        <v>33</v>
      </c>
      <c r="D61" s="464"/>
      <c r="E61" s="464"/>
      <c r="F61" s="464"/>
      <c r="G61" s="464"/>
      <c r="H61" s="464"/>
      <c r="I61" s="464"/>
    </row>
    <row r="62" spans="1:9" ht="25.5" x14ac:dyDescent="0.2">
      <c r="A62" s="456" t="s">
        <v>60</v>
      </c>
      <c r="B62" s="456" t="s">
        <v>63</v>
      </c>
      <c r="C62" s="765">
        <v>41274</v>
      </c>
      <c r="D62" s="16" t="s">
        <v>61</v>
      </c>
      <c r="E62" s="14"/>
      <c r="F62" s="456" t="s">
        <v>34</v>
      </c>
      <c r="G62" s="456"/>
      <c r="H62" s="456" t="s">
        <v>103</v>
      </c>
      <c r="I62" s="456"/>
    </row>
    <row r="63" spans="1:9" ht="25.5" x14ac:dyDescent="0.2">
      <c r="A63" s="763"/>
      <c r="B63" s="763"/>
      <c r="C63" s="763"/>
      <c r="D63" s="16" t="s">
        <v>62</v>
      </c>
      <c r="E63" s="14"/>
      <c r="F63" s="763"/>
      <c r="G63" s="457"/>
      <c r="H63" s="457"/>
      <c r="I63" s="763"/>
    </row>
    <row r="64" spans="1:9" ht="25.5" x14ac:dyDescent="0.2">
      <c r="A64" s="764"/>
      <c r="B64" s="764"/>
      <c r="C64" s="764"/>
      <c r="D64" s="9" t="s">
        <v>102</v>
      </c>
      <c r="E64" s="14"/>
      <c r="F64" s="764"/>
      <c r="G64" s="458"/>
      <c r="H64" s="458"/>
      <c r="I64" s="764"/>
    </row>
  </sheetData>
  <mergeCells count="105">
    <mergeCell ref="A61:B61"/>
    <mergeCell ref="C61:I61"/>
    <mergeCell ref="A62:A64"/>
    <mergeCell ref="B62:B64"/>
    <mergeCell ref="C62:C64"/>
    <mergeCell ref="F62:F64"/>
    <mergeCell ref="G62:G64"/>
    <mergeCell ref="H62:H64"/>
    <mergeCell ref="C39:C41"/>
    <mergeCell ref="F39:F41"/>
    <mergeCell ref="G39:G41"/>
    <mergeCell ref="H39:H41"/>
    <mergeCell ref="I39:I41"/>
    <mergeCell ref="A43:B43"/>
    <mergeCell ref="C43:I43"/>
    <mergeCell ref="B44:B46"/>
    <mergeCell ref="C44:C46"/>
    <mergeCell ref="F44:F46"/>
    <mergeCell ref="G44:G46"/>
    <mergeCell ref="H44:H46"/>
    <mergeCell ref="I44:I46"/>
    <mergeCell ref="A24:B24"/>
    <mergeCell ref="C24:I24"/>
    <mergeCell ref="A25:A29"/>
    <mergeCell ref="B25:B29"/>
    <mergeCell ref="C25:C29"/>
    <mergeCell ref="F25:F29"/>
    <mergeCell ref="I30:I35"/>
    <mergeCell ref="A36:A38"/>
    <mergeCell ref="B36:B38"/>
    <mergeCell ref="C36:C38"/>
    <mergeCell ref="F36:F38"/>
    <mergeCell ref="G36:G38"/>
    <mergeCell ref="H36:H38"/>
    <mergeCell ref="I36:I38"/>
    <mergeCell ref="A30:A35"/>
    <mergeCell ref="B30:B35"/>
    <mergeCell ref="H25:H29"/>
    <mergeCell ref="I25:I29"/>
    <mergeCell ref="G13:G18"/>
    <mergeCell ref="H13:H18"/>
    <mergeCell ref="I13:I18"/>
    <mergeCell ref="I19:I22"/>
    <mergeCell ref="C30:C35"/>
    <mergeCell ref="F30:F35"/>
    <mergeCell ref="G30:G35"/>
    <mergeCell ref="H30:H35"/>
    <mergeCell ref="C6:I6"/>
    <mergeCell ref="A1:A4"/>
    <mergeCell ref="B1:G5"/>
    <mergeCell ref="H1:I2"/>
    <mergeCell ref="H3:I3"/>
    <mergeCell ref="A6:B6"/>
    <mergeCell ref="A7:B7"/>
    <mergeCell ref="C7:D7"/>
    <mergeCell ref="A10:B10"/>
    <mergeCell ref="C10:I10"/>
    <mergeCell ref="E7:F7"/>
    <mergeCell ref="G7:I7"/>
    <mergeCell ref="A39:A41"/>
    <mergeCell ref="B39:B41"/>
    <mergeCell ref="A47:A49"/>
    <mergeCell ref="B47:B49"/>
    <mergeCell ref="C47:C49"/>
    <mergeCell ref="G47:G49"/>
    <mergeCell ref="H47:H49"/>
    <mergeCell ref="I47:I49"/>
    <mergeCell ref="A8:B8"/>
    <mergeCell ref="C8:I8"/>
    <mergeCell ref="A11:A12"/>
    <mergeCell ref="A13:A18"/>
    <mergeCell ref="B13:B18"/>
    <mergeCell ref="C13:C18"/>
    <mergeCell ref="F13:F18"/>
    <mergeCell ref="A19:A22"/>
    <mergeCell ref="B19:B22"/>
    <mergeCell ref="C19:C22"/>
    <mergeCell ref="F19:F22"/>
    <mergeCell ref="G19:G22"/>
    <mergeCell ref="H19:H22"/>
    <mergeCell ref="G25:G29"/>
    <mergeCell ref="I62:I64"/>
    <mergeCell ref="A44:A46"/>
    <mergeCell ref="H50:H53"/>
    <mergeCell ref="I50:I53"/>
    <mergeCell ref="C57:C59"/>
    <mergeCell ref="G57:G59"/>
    <mergeCell ref="H57:H59"/>
    <mergeCell ref="I57:I59"/>
    <mergeCell ref="A57:A59"/>
    <mergeCell ref="B57:B59"/>
    <mergeCell ref="F47:F49"/>
    <mergeCell ref="A50:A53"/>
    <mergeCell ref="B50:B53"/>
    <mergeCell ref="C50:C53"/>
    <mergeCell ref="F50:F53"/>
    <mergeCell ref="G50:G53"/>
    <mergeCell ref="A54:A56"/>
    <mergeCell ref="B54:B56"/>
    <mergeCell ref="C54:C56"/>
    <mergeCell ref="F54:F56"/>
    <mergeCell ref="G54:G56"/>
    <mergeCell ref="H54:H56"/>
    <mergeCell ref="I54:I56"/>
    <mergeCell ref="F57:F59"/>
  </mergeCells>
  <pageMargins left="0.23622047244094491" right="0.23622047244094491" top="0.31496062992125984" bottom="0.39370078740157483" header="0" footer="0"/>
  <pageSetup scale="87" orientation="landscape" horizontalDpi="300"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I64"/>
  <sheetViews>
    <sheetView zoomScale="80" zoomScaleNormal="80" workbookViewId="0">
      <pane ySplit="8" topLeftCell="A9" activePane="bottomLeft" state="frozen"/>
      <selection activeCell="G13" sqref="G13:G18"/>
      <selection pane="bottomLeft" activeCell="G13" sqref="G13:G18"/>
    </sheetView>
  </sheetViews>
  <sheetFormatPr baseColWidth="10" defaultRowHeight="12.75" x14ac:dyDescent="0.2"/>
  <cols>
    <col min="1" max="1" width="18.5703125" style="7" customWidth="1"/>
    <col min="2" max="2" width="16.85546875" style="7" customWidth="1"/>
    <col min="3" max="3" width="12.85546875" style="7" customWidth="1"/>
    <col min="4" max="4" width="24.5703125" style="7" customWidth="1"/>
    <col min="5" max="5" width="28.5703125" style="7" customWidth="1"/>
    <col min="6" max="6" width="16.28515625" style="7" customWidth="1"/>
    <col min="7" max="8" width="16.7109375" style="7" customWidth="1"/>
    <col min="9" max="9" width="15.140625" style="7" customWidth="1"/>
    <col min="10" max="16384" width="11.42578125" style="7"/>
  </cols>
  <sheetData>
    <row r="1" spans="1:9" s="1" customFormat="1" ht="15.75" customHeight="1" x14ac:dyDescent="0.2">
      <c r="A1" s="768"/>
      <c r="B1" s="770" t="s">
        <v>20</v>
      </c>
      <c r="C1" s="771"/>
      <c r="D1" s="771"/>
      <c r="E1" s="771"/>
      <c r="F1" s="771"/>
      <c r="G1" s="772"/>
      <c r="H1" s="779" t="s">
        <v>21</v>
      </c>
      <c r="I1" s="780"/>
    </row>
    <row r="2" spans="1:9" s="1" customFormat="1" ht="13.5" customHeight="1" x14ac:dyDescent="0.2">
      <c r="A2" s="769"/>
      <c r="B2" s="773"/>
      <c r="C2" s="774"/>
      <c r="D2" s="774"/>
      <c r="E2" s="774"/>
      <c r="F2" s="774"/>
      <c r="G2" s="775"/>
      <c r="H2" s="781"/>
      <c r="I2" s="782"/>
    </row>
    <row r="3" spans="1:9" s="1" customFormat="1" ht="16.5" customHeight="1" x14ac:dyDescent="0.2">
      <c r="A3" s="769"/>
      <c r="B3" s="773"/>
      <c r="C3" s="774"/>
      <c r="D3" s="774"/>
      <c r="E3" s="774"/>
      <c r="F3" s="774"/>
      <c r="G3" s="775"/>
      <c r="H3" s="781" t="s">
        <v>22</v>
      </c>
      <c r="I3" s="782"/>
    </row>
    <row r="4" spans="1:9" s="1" customFormat="1" ht="13.5" customHeight="1" x14ac:dyDescent="0.2">
      <c r="A4" s="769"/>
      <c r="B4" s="773"/>
      <c r="C4" s="774"/>
      <c r="D4" s="774"/>
      <c r="E4" s="774"/>
      <c r="F4" s="774"/>
      <c r="G4" s="775"/>
      <c r="H4" s="2" t="s">
        <v>11</v>
      </c>
      <c r="I4" s="3" t="s">
        <v>12</v>
      </c>
    </row>
    <row r="5" spans="1:9" s="1" customFormat="1" ht="24" customHeight="1" thickBot="1" x14ac:dyDescent="0.25">
      <c r="A5" s="4" t="s">
        <v>13</v>
      </c>
      <c r="B5" s="776"/>
      <c r="C5" s="777"/>
      <c r="D5" s="777"/>
      <c r="E5" s="777"/>
      <c r="F5" s="777"/>
      <c r="G5" s="778"/>
      <c r="H5" s="5">
        <v>2</v>
      </c>
      <c r="I5" s="6" t="s">
        <v>14</v>
      </c>
    </row>
    <row r="6" spans="1:9" s="1" customFormat="1" ht="15" customHeight="1" x14ac:dyDescent="0.2">
      <c r="A6" s="783" t="s">
        <v>4</v>
      </c>
      <c r="B6" s="783"/>
      <c r="C6" s="767"/>
      <c r="D6" s="767"/>
      <c r="E6" s="767"/>
      <c r="F6" s="767"/>
      <c r="G6" s="767"/>
      <c r="H6" s="767"/>
      <c r="I6" s="767"/>
    </row>
    <row r="7" spans="1:9" s="1" customFormat="1" x14ac:dyDescent="0.2">
      <c r="A7" s="789" t="s">
        <v>23</v>
      </c>
      <c r="B7" s="789"/>
      <c r="C7" s="790" t="s">
        <v>28</v>
      </c>
      <c r="D7" s="791"/>
      <c r="E7" s="784" t="s">
        <v>25</v>
      </c>
      <c r="F7" s="784"/>
      <c r="G7" s="784"/>
      <c r="H7" s="784"/>
      <c r="I7" s="784"/>
    </row>
    <row r="8" spans="1:9" ht="25.5" customHeight="1" x14ac:dyDescent="0.2">
      <c r="A8" s="785" t="s">
        <v>16</v>
      </c>
      <c r="B8" s="786"/>
      <c r="C8" s="787"/>
      <c r="D8" s="788"/>
      <c r="E8" s="788"/>
      <c r="F8" s="788"/>
      <c r="G8" s="788"/>
      <c r="H8" s="788"/>
      <c r="I8" s="788"/>
    </row>
    <row r="9" spans="1:9" ht="12.75" customHeight="1" x14ac:dyDescent="0.2"/>
    <row r="10" spans="1:9" ht="26.25" customHeight="1" x14ac:dyDescent="0.2">
      <c r="A10" s="762" t="s">
        <v>29</v>
      </c>
      <c r="B10" s="762"/>
      <c r="C10" s="464" t="s">
        <v>30</v>
      </c>
      <c r="D10" s="464"/>
      <c r="E10" s="464"/>
      <c r="F10" s="464"/>
      <c r="G10" s="464"/>
      <c r="H10" s="464"/>
      <c r="I10" s="464"/>
    </row>
    <row r="11" spans="1:9" ht="25.5" x14ac:dyDescent="0.2">
      <c r="A11" s="798" t="s">
        <v>0</v>
      </c>
      <c r="B11" s="21" t="s">
        <v>2</v>
      </c>
      <c r="C11" s="21" t="s">
        <v>3</v>
      </c>
      <c r="D11" s="22" t="s">
        <v>1</v>
      </c>
      <c r="E11" s="22" t="s">
        <v>109</v>
      </c>
      <c r="F11" s="23" t="s">
        <v>10</v>
      </c>
      <c r="G11" s="24" t="s">
        <v>110</v>
      </c>
      <c r="H11" s="23" t="s">
        <v>10</v>
      </c>
      <c r="I11" s="24" t="s">
        <v>110</v>
      </c>
    </row>
    <row r="12" spans="1:9" ht="25.5" x14ac:dyDescent="0.2">
      <c r="A12" s="799"/>
      <c r="B12" s="25" t="s">
        <v>9</v>
      </c>
      <c r="C12" s="20" t="s">
        <v>8</v>
      </c>
      <c r="D12" s="26" t="s">
        <v>6</v>
      </c>
      <c r="E12" s="26" t="s">
        <v>111</v>
      </c>
      <c r="F12" s="27" t="s">
        <v>112</v>
      </c>
      <c r="G12" s="27" t="s">
        <v>112</v>
      </c>
      <c r="H12" s="27" t="s">
        <v>19</v>
      </c>
      <c r="I12" s="27" t="s">
        <v>19</v>
      </c>
    </row>
    <row r="13" spans="1:9" ht="38.25" x14ac:dyDescent="0.2">
      <c r="A13" s="456" t="s">
        <v>35</v>
      </c>
      <c r="B13" s="766" t="s">
        <v>63</v>
      </c>
      <c r="C13" s="765">
        <v>41639</v>
      </c>
      <c r="D13" s="16" t="s">
        <v>64</v>
      </c>
      <c r="E13" s="19"/>
      <c r="F13" s="456" t="s">
        <v>34</v>
      </c>
      <c r="G13" s="766"/>
      <c r="H13" s="766" t="s">
        <v>66</v>
      </c>
      <c r="I13" s="456"/>
    </row>
    <row r="14" spans="1:9" ht="38.25" x14ac:dyDescent="0.2">
      <c r="A14" s="457"/>
      <c r="B14" s="763"/>
      <c r="C14" s="763"/>
      <c r="D14" s="10" t="s">
        <v>40</v>
      </c>
      <c r="E14" s="19"/>
      <c r="F14" s="457"/>
      <c r="G14" s="763"/>
      <c r="H14" s="763"/>
      <c r="I14" s="457"/>
    </row>
    <row r="15" spans="1:9" ht="27.75" customHeight="1" x14ac:dyDescent="0.2">
      <c r="A15" s="457"/>
      <c r="B15" s="763"/>
      <c r="C15" s="763"/>
      <c r="D15" s="10" t="s">
        <v>41</v>
      </c>
      <c r="E15" s="19"/>
      <c r="F15" s="457"/>
      <c r="G15" s="763"/>
      <c r="H15" s="763"/>
      <c r="I15" s="457"/>
    </row>
    <row r="16" spans="1:9" ht="38.25" x14ac:dyDescent="0.2">
      <c r="A16" s="457"/>
      <c r="B16" s="763"/>
      <c r="C16" s="763"/>
      <c r="D16" s="10" t="s">
        <v>42</v>
      </c>
      <c r="E16" s="19"/>
      <c r="F16" s="457"/>
      <c r="G16" s="763"/>
      <c r="H16" s="763"/>
      <c r="I16" s="457"/>
    </row>
    <row r="17" spans="1:9" ht="63.75" x14ac:dyDescent="0.2">
      <c r="A17" s="763"/>
      <c r="B17" s="763"/>
      <c r="C17" s="763"/>
      <c r="D17" s="10" t="s">
        <v>44</v>
      </c>
      <c r="E17" s="19"/>
      <c r="F17" s="763"/>
      <c r="G17" s="763"/>
      <c r="H17" s="763"/>
      <c r="I17" s="763"/>
    </row>
    <row r="18" spans="1:9" ht="25.5" customHeight="1" x14ac:dyDescent="0.2">
      <c r="A18" s="764"/>
      <c r="B18" s="764"/>
      <c r="C18" s="764"/>
      <c r="D18" s="10" t="s">
        <v>43</v>
      </c>
      <c r="E18" s="19"/>
      <c r="F18" s="764"/>
      <c r="G18" s="764"/>
      <c r="H18" s="764"/>
      <c r="I18" s="764"/>
    </row>
    <row r="19" spans="1:9" ht="38.25" x14ac:dyDescent="0.2">
      <c r="A19" s="456" t="s">
        <v>68</v>
      </c>
      <c r="B19" s="766" t="s">
        <v>63</v>
      </c>
      <c r="C19" s="765">
        <v>41639</v>
      </c>
      <c r="D19" s="18" t="s">
        <v>38</v>
      </c>
      <c r="E19" s="19"/>
      <c r="F19" s="456" t="s">
        <v>34</v>
      </c>
      <c r="G19" s="766"/>
      <c r="H19" s="766" t="s">
        <v>45</v>
      </c>
      <c r="I19" s="456"/>
    </row>
    <row r="20" spans="1:9" ht="25.5" customHeight="1" x14ac:dyDescent="0.2">
      <c r="A20" s="763"/>
      <c r="B20" s="763"/>
      <c r="C20" s="763"/>
      <c r="D20" s="9" t="s">
        <v>37</v>
      </c>
      <c r="E20" s="19"/>
      <c r="F20" s="763"/>
      <c r="G20" s="763"/>
      <c r="H20" s="763"/>
      <c r="I20" s="763"/>
    </row>
    <row r="21" spans="1:9" ht="38.25" x14ac:dyDescent="0.2">
      <c r="A21" s="763"/>
      <c r="B21" s="763"/>
      <c r="C21" s="763"/>
      <c r="D21" s="10" t="s">
        <v>39</v>
      </c>
      <c r="E21" s="19"/>
      <c r="F21" s="763"/>
      <c r="G21" s="763"/>
      <c r="H21" s="763"/>
      <c r="I21" s="763"/>
    </row>
    <row r="22" spans="1:9" ht="51" x14ac:dyDescent="0.2">
      <c r="A22" s="764"/>
      <c r="B22" s="764"/>
      <c r="C22" s="764"/>
      <c r="D22" s="9" t="s">
        <v>36</v>
      </c>
      <c r="E22" s="19"/>
      <c r="F22" s="764"/>
      <c r="G22" s="764"/>
      <c r="H22" s="764"/>
      <c r="I22" s="764"/>
    </row>
    <row r="24" spans="1:9" x14ac:dyDescent="0.2">
      <c r="A24" s="762" t="s">
        <v>29</v>
      </c>
      <c r="B24" s="762"/>
      <c r="C24" s="464" t="s">
        <v>31</v>
      </c>
      <c r="D24" s="464"/>
      <c r="E24" s="464"/>
      <c r="F24" s="464"/>
      <c r="G24" s="464"/>
      <c r="H24" s="464"/>
      <c r="I24" s="464"/>
    </row>
    <row r="25" spans="1:9" ht="38.25" x14ac:dyDescent="0.2">
      <c r="A25" s="456" t="s">
        <v>69</v>
      </c>
      <c r="B25" s="456" t="s">
        <v>75</v>
      </c>
      <c r="C25" s="765">
        <v>41639</v>
      </c>
      <c r="D25" s="9" t="s">
        <v>106</v>
      </c>
      <c r="E25" s="11"/>
      <c r="F25" s="456" t="s">
        <v>34</v>
      </c>
      <c r="G25" s="456"/>
      <c r="H25" s="456" t="s">
        <v>74</v>
      </c>
      <c r="I25" s="456"/>
    </row>
    <row r="26" spans="1:9" ht="38.25" x14ac:dyDescent="0.2">
      <c r="A26" s="457"/>
      <c r="B26" s="457"/>
      <c r="C26" s="797"/>
      <c r="D26" s="9" t="s">
        <v>104</v>
      </c>
      <c r="E26" s="11"/>
      <c r="F26" s="457"/>
      <c r="G26" s="457"/>
      <c r="H26" s="457"/>
      <c r="I26" s="457"/>
    </row>
    <row r="27" spans="1:9" ht="25.5" x14ac:dyDescent="0.2">
      <c r="A27" s="763"/>
      <c r="B27" s="763"/>
      <c r="C27" s="763"/>
      <c r="D27" s="9" t="s">
        <v>70</v>
      </c>
      <c r="E27" s="11"/>
      <c r="F27" s="457"/>
      <c r="G27" s="763"/>
      <c r="H27" s="763"/>
      <c r="I27" s="457"/>
    </row>
    <row r="28" spans="1:9" ht="51" x14ac:dyDescent="0.2">
      <c r="A28" s="763"/>
      <c r="B28" s="763"/>
      <c r="C28" s="763"/>
      <c r="D28" s="9" t="s">
        <v>71</v>
      </c>
      <c r="E28" s="11"/>
      <c r="F28" s="457"/>
      <c r="G28" s="763"/>
      <c r="H28" s="763"/>
      <c r="I28" s="457"/>
    </row>
    <row r="29" spans="1:9" ht="25.5" x14ac:dyDescent="0.2">
      <c r="A29" s="763"/>
      <c r="B29" s="763"/>
      <c r="C29" s="763"/>
      <c r="D29" s="9" t="s">
        <v>72</v>
      </c>
      <c r="E29" s="11"/>
      <c r="F29" s="763"/>
      <c r="G29" s="763"/>
      <c r="H29" s="763"/>
      <c r="I29" s="763"/>
    </row>
    <row r="30" spans="1:9" ht="114.75" x14ac:dyDescent="0.2">
      <c r="A30" s="456" t="s">
        <v>76</v>
      </c>
      <c r="B30" s="456" t="s">
        <v>75</v>
      </c>
      <c r="C30" s="765">
        <v>41639</v>
      </c>
      <c r="D30" s="10" t="s">
        <v>77</v>
      </c>
      <c r="E30" s="15"/>
      <c r="F30" s="456" t="s">
        <v>34</v>
      </c>
      <c r="G30" s="456"/>
      <c r="H30" s="456" t="s">
        <v>82</v>
      </c>
      <c r="I30" s="456"/>
    </row>
    <row r="31" spans="1:9" ht="38.25" x14ac:dyDescent="0.2">
      <c r="A31" s="763"/>
      <c r="B31" s="763"/>
      <c r="C31" s="763"/>
      <c r="D31" s="10" t="s">
        <v>81</v>
      </c>
      <c r="E31" s="15"/>
      <c r="F31" s="457"/>
      <c r="G31" s="763"/>
      <c r="H31" s="763"/>
      <c r="I31" s="457"/>
    </row>
    <row r="32" spans="1:9" ht="76.5" x14ac:dyDescent="0.2">
      <c r="A32" s="763"/>
      <c r="B32" s="763"/>
      <c r="C32" s="763"/>
      <c r="D32" s="10" t="s">
        <v>78</v>
      </c>
      <c r="E32" s="15"/>
      <c r="F32" s="457"/>
      <c r="G32" s="763"/>
      <c r="H32" s="763"/>
      <c r="I32" s="457"/>
    </row>
    <row r="33" spans="1:9" ht="63.75" x14ac:dyDescent="0.2">
      <c r="A33" s="763"/>
      <c r="B33" s="763"/>
      <c r="C33" s="763"/>
      <c r="D33" s="10" t="s">
        <v>79</v>
      </c>
      <c r="E33" s="15"/>
      <c r="F33" s="457"/>
      <c r="G33" s="763"/>
      <c r="H33" s="763"/>
      <c r="I33" s="457"/>
    </row>
    <row r="34" spans="1:9" ht="89.25" x14ac:dyDescent="0.2">
      <c r="A34" s="763"/>
      <c r="B34" s="763"/>
      <c r="C34" s="763"/>
      <c r="D34" s="17" t="s">
        <v>80</v>
      </c>
      <c r="E34" s="15"/>
      <c r="F34" s="457"/>
      <c r="G34" s="763"/>
      <c r="H34" s="763"/>
      <c r="I34" s="457"/>
    </row>
    <row r="35" spans="1:9" ht="63.75" customHeight="1" x14ac:dyDescent="0.2">
      <c r="A35" s="763"/>
      <c r="B35" s="763"/>
      <c r="C35" s="763"/>
      <c r="D35" s="9" t="s">
        <v>105</v>
      </c>
      <c r="E35" s="15"/>
      <c r="F35" s="457"/>
      <c r="G35" s="763"/>
      <c r="H35" s="763"/>
      <c r="I35" s="457"/>
    </row>
    <row r="36" spans="1:9" ht="51" x14ac:dyDescent="0.2">
      <c r="A36" s="766" t="s">
        <v>67</v>
      </c>
      <c r="B36" s="766" t="s">
        <v>73</v>
      </c>
      <c r="C36" s="765">
        <v>41639</v>
      </c>
      <c r="D36" s="9" t="s">
        <v>85</v>
      </c>
      <c r="E36" s="11"/>
      <c r="F36" s="456" t="s">
        <v>34</v>
      </c>
      <c r="G36" s="456"/>
      <c r="H36" s="456" t="s">
        <v>107</v>
      </c>
      <c r="I36" s="456"/>
    </row>
    <row r="37" spans="1:9" x14ac:dyDescent="0.2">
      <c r="A37" s="763"/>
      <c r="B37" s="763"/>
      <c r="C37" s="763"/>
      <c r="D37" s="9" t="s">
        <v>83</v>
      </c>
      <c r="E37" s="11"/>
      <c r="F37" s="763"/>
      <c r="G37" s="763"/>
      <c r="H37" s="763"/>
      <c r="I37" s="763"/>
    </row>
    <row r="38" spans="1:9" ht="25.5" x14ac:dyDescent="0.2">
      <c r="A38" s="764"/>
      <c r="B38" s="764"/>
      <c r="C38" s="764"/>
      <c r="D38" s="9" t="s">
        <v>84</v>
      </c>
      <c r="E38" s="11"/>
      <c r="F38" s="764"/>
      <c r="G38" s="764"/>
      <c r="H38" s="764"/>
      <c r="I38" s="764"/>
    </row>
    <row r="39" spans="1:9" ht="51" customHeight="1" x14ac:dyDescent="0.2">
      <c r="A39" s="456" t="s">
        <v>86</v>
      </c>
      <c r="B39" s="766" t="s">
        <v>73</v>
      </c>
      <c r="C39" s="765">
        <v>41639</v>
      </c>
      <c r="D39" s="9" t="s">
        <v>48</v>
      </c>
      <c r="E39" s="11"/>
      <c r="F39" s="456" t="s">
        <v>34</v>
      </c>
      <c r="G39" s="456"/>
      <c r="H39" s="456" t="s">
        <v>87</v>
      </c>
      <c r="I39" s="456"/>
    </row>
    <row r="40" spans="1:9" ht="38.25" x14ac:dyDescent="0.2">
      <c r="A40" s="763"/>
      <c r="B40" s="763"/>
      <c r="C40" s="763"/>
      <c r="D40" s="16" t="s">
        <v>47</v>
      </c>
      <c r="E40" s="11"/>
      <c r="F40" s="763"/>
      <c r="G40" s="763"/>
      <c r="H40" s="763"/>
      <c r="I40" s="763"/>
    </row>
    <row r="41" spans="1:9" ht="51" x14ac:dyDescent="0.2">
      <c r="A41" s="764"/>
      <c r="B41" s="764"/>
      <c r="C41" s="764"/>
      <c r="D41" s="16" t="s">
        <v>49</v>
      </c>
      <c r="E41" s="11"/>
      <c r="F41" s="764"/>
      <c r="G41" s="764"/>
      <c r="H41" s="764"/>
      <c r="I41" s="764"/>
    </row>
    <row r="43" spans="1:9" x14ac:dyDescent="0.2">
      <c r="A43" s="762" t="s">
        <v>29</v>
      </c>
      <c r="B43" s="762"/>
      <c r="C43" s="464" t="s">
        <v>32</v>
      </c>
      <c r="D43" s="464"/>
      <c r="E43" s="464"/>
      <c r="F43" s="464"/>
      <c r="G43" s="464"/>
      <c r="H43" s="464"/>
      <c r="I43" s="464"/>
    </row>
    <row r="44" spans="1:9" ht="25.5" x14ac:dyDescent="0.2">
      <c r="A44" s="766" t="s">
        <v>50</v>
      </c>
      <c r="B44" s="456" t="s">
        <v>63</v>
      </c>
      <c r="C44" s="765">
        <v>41639</v>
      </c>
      <c r="D44" s="9" t="s">
        <v>89</v>
      </c>
      <c r="E44" s="14"/>
      <c r="F44" s="456" t="s">
        <v>34</v>
      </c>
      <c r="G44" s="456"/>
      <c r="H44" s="456" t="s">
        <v>94</v>
      </c>
      <c r="I44" s="456"/>
    </row>
    <row r="45" spans="1:9" ht="25.5" x14ac:dyDescent="0.2">
      <c r="A45" s="763"/>
      <c r="B45" s="763"/>
      <c r="C45" s="763"/>
      <c r="D45" s="9" t="s">
        <v>90</v>
      </c>
      <c r="E45" s="14"/>
      <c r="F45" s="763"/>
      <c r="G45" s="763"/>
      <c r="H45" s="763"/>
      <c r="I45" s="763"/>
    </row>
    <row r="46" spans="1:9" ht="38.25" x14ac:dyDescent="0.2">
      <c r="A46" s="764"/>
      <c r="B46" s="764"/>
      <c r="C46" s="764"/>
      <c r="D46" s="9" t="s">
        <v>88</v>
      </c>
      <c r="E46" s="14"/>
      <c r="F46" s="764"/>
      <c r="G46" s="764"/>
      <c r="H46" s="764"/>
      <c r="I46" s="764"/>
    </row>
    <row r="47" spans="1:9" ht="25.5" x14ac:dyDescent="0.2">
      <c r="A47" s="792" t="s">
        <v>52</v>
      </c>
      <c r="B47" s="473" t="s">
        <v>65</v>
      </c>
      <c r="C47" s="795">
        <v>41577</v>
      </c>
      <c r="D47" s="12" t="s">
        <v>53</v>
      </c>
      <c r="E47" s="13"/>
      <c r="F47" s="473" t="s">
        <v>34</v>
      </c>
      <c r="G47" s="473"/>
      <c r="H47" s="473" t="s">
        <v>54</v>
      </c>
      <c r="I47" s="473"/>
    </row>
    <row r="48" spans="1:9" ht="38.25" x14ac:dyDescent="0.2">
      <c r="A48" s="793"/>
      <c r="B48" s="794"/>
      <c r="C48" s="796"/>
      <c r="D48" s="12" t="s">
        <v>55</v>
      </c>
      <c r="E48" s="13"/>
      <c r="F48" s="794"/>
      <c r="G48" s="794"/>
      <c r="H48" s="794"/>
      <c r="I48" s="794"/>
    </row>
    <row r="49" spans="1:9" ht="25.5" x14ac:dyDescent="0.2">
      <c r="A49" s="793"/>
      <c r="B49" s="794"/>
      <c r="C49" s="796"/>
      <c r="D49" s="12" t="s">
        <v>56</v>
      </c>
      <c r="E49" s="13"/>
      <c r="F49" s="794"/>
      <c r="G49" s="794"/>
      <c r="H49" s="794"/>
      <c r="I49" s="794"/>
    </row>
    <row r="50" spans="1:9" x14ac:dyDescent="0.2">
      <c r="A50" s="766" t="s">
        <v>57</v>
      </c>
      <c r="B50" s="473" t="s">
        <v>63</v>
      </c>
      <c r="C50" s="765">
        <v>41577</v>
      </c>
      <c r="D50" s="9" t="s">
        <v>91</v>
      </c>
      <c r="E50" s="13"/>
      <c r="F50" s="456" t="s">
        <v>34</v>
      </c>
      <c r="G50" s="456"/>
      <c r="H50" s="456" t="s">
        <v>95</v>
      </c>
      <c r="I50" s="456"/>
    </row>
    <row r="51" spans="1:9" ht="38.25" x14ac:dyDescent="0.2">
      <c r="A51" s="763"/>
      <c r="B51" s="794"/>
      <c r="C51" s="797"/>
      <c r="D51" s="9" t="s">
        <v>108</v>
      </c>
      <c r="E51" s="13"/>
      <c r="F51" s="457"/>
      <c r="G51" s="457"/>
      <c r="H51" s="457"/>
      <c r="I51" s="457"/>
    </row>
    <row r="52" spans="1:9" ht="38.25" x14ac:dyDescent="0.2">
      <c r="A52" s="763"/>
      <c r="B52" s="794"/>
      <c r="C52" s="763"/>
      <c r="D52" s="9" t="s">
        <v>92</v>
      </c>
      <c r="E52" s="13"/>
      <c r="F52" s="763"/>
      <c r="G52" s="763"/>
      <c r="H52" s="763"/>
      <c r="I52" s="763"/>
    </row>
    <row r="53" spans="1:9" ht="38.25" x14ac:dyDescent="0.2">
      <c r="A53" s="764"/>
      <c r="B53" s="794"/>
      <c r="C53" s="764"/>
      <c r="D53" s="9" t="s">
        <v>93</v>
      </c>
      <c r="E53" s="13"/>
      <c r="F53" s="764"/>
      <c r="G53" s="764"/>
      <c r="H53" s="764"/>
      <c r="I53" s="764"/>
    </row>
    <row r="54" spans="1:9" ht="25.5" x14ac:dyDescent="0.2">
      <c r="A54" s="766" t="s">
        <v>51</v>
      </c>
      <c r="B54" s="456" t="s">
        <v>63</v>
      </c>
      <c r="C54" s="765">
        <v>41639</v>
      </c>
      <c r="D54" s="9" t="s">
        <v>98</v>
      </c>
      <c r="E54" s="11"/>
      <c r="F54" s="456" t="s">
        <v>34</v>
      </c>
      <c r="G54" s="456"/>
      <c r="H54" s="456" t="s">
        <v>46</v>
      </c>
      <c r="I54" s="456"/>
    </row>
    <row r="55" spans="1:9" x14ac:dyDescent="0.2">
      <c r="A55" s="763"/>
      <c r="B55" s="763"/>
      <c r="C55" s="763"/>
      <c r="D55" s="9" t="s">
        <v>96</v>
      </c>
      <c r="E55" s="11"/>
      <c r="F55" s="763"/>
      <c r="G55" s="763"/>
      <c r="H55" s="763"/>
      <c r="I55" s="763"/>
    </row>
    <row r="56" spans="1:9" ht="51" x14ac:dyDescent="0.2">
      <c r="A56" s="764"/>
      <c r="B56" s="764"/>
      <c r="C56" s="764"/>
      <c r="D56" s="9" t="s">
        <v>97</v>
      </c>
      <c r="E56" s="11"/>
      <c r="F56" s="764"/>
      <c r="G56" s="764"/>
      <c r="H56" s="764"/>
      <c r="I56" s="764"/>
    </row>
    <row r="57" spans="1:9" ht="38.25" x14ac:dyDescent="0.2">
      <c r="A57" s="766" t="s">
        <v>58</v>
      </c>
      <c r="B57" s="456" t="s">
        <v>63</v>
      </c>
      <c r="C57" s="765">
        <v>41639</v>
      </c>
      <c r="D57" s="16" t="s">
        <v>59</v>
      </c>
      <c r="E57" s="14"/>
      <c r="F57" s="456" t="s">
        <v>34</v>
      </c>
      <c r="G57" s="456"/>
      <c r="H57" s="456" t="s">
        <v>101</v>
      </c>
      <c r="I57" s="456"/>
    </row>
    <row r="58" spans="1:9" ht="25.5" x14ac:dyDescent="0.2">
      <c r="A58" s="763"/>
      <c r="B58" s="763"/>
      <c r="C58" s="763"/>
      <c r="D58" s="9" t="s">
        <v>99</v>
      </c>
      <c r="E58" s="14"/>
      <c r="F58" s="763"/>
      <c r="G58" s="763"/>
      <c r="H58" s="763"/>
      <c r="I58" s="763"/>
    </row>
    <row r="59" spans="1:9" ht="25.5" x14ac:dyDescent="0.2">
      <c r="A59" s="764"/>
      <c r="B59" s="764"/>
      <c r="C59" s="764"/>
      <c r="D59" s="12" t="s">
        <v>100</v>
      </c>
      <c r="E59" s="14"/>
      <c r="F59" s="764"/>
      <c r="G59" s="764"/>
      <c r="H59" s="764"/>
      <c r="I59" s="764"/>
    </row>
    <row r="61" spans="1:9" x14ac:dyDescent="0.2">
      <c r="A61" s="762" t="s">
        <v>29</v>
      </c>
      <c r="B61" s="762"/>
      <c r="C61" s="464" t="s">
        <v>33</v>
      </c>
      <c r="D61" s="464"/>
      <c r="E61" s="464"/>
      <c r="F61" s="464"/>
      <c r="G61" s="464"/>
      <c r="H61" s="464"/>
      <c r="I61" s="464"/>
    </row>
    <row r="62" spans="1:9" ht="25.5" x14ac:dyDescent="0.2">
      <c r="A62" s="456" t="s">
        <v>60</v>
      </c>
      <c r="B62" s="456" t="s">
        <v>63</v>
      </c>
      <c r="C62" s="765">
        <v>41274</v>
      </c>
      <c r="D62" s="16" t="s">
        <v>61</v>
      </c>
      <c r="E62" s="14"/>
      <c r="F62" s="456" t="s">
        <v>34</v>
      </c>
      <c r="G62" s="456"/>
      <c r="H62" s="456" t="s">
        <v>103</v>
      </c>
      <c r="I62" s="456"/>
    </row>
    <row r="63" spans="1:9" ht="25.5" x14ac:dyDescent="0.2">
      <c r="A63" s="763"/>
      <c r="B63" s="763"/>
      <c r="C63" s="763"/>
      <c r="D63" s="16" t="s">
        <v>62</v>
      </c>
      <c r="E63" s="14"/>
      <c r="F63" s="763"/>
      <c r="G63" s="457"/>
      <c r="H63" s="457"/>
      <c r="I63" s="763"/>
    </row>
    <row r="64" spans="1:9" ht="25.5" x14ac:dyDescent="0.2">
      <c r="A64" s="764"/>
      <c r="B64" s="764"/>
      <c r="C64" s="764"/>
      <c r="D64" s="9" t="s">
        <v>102</v>
      </c>
      <c r="E64" s="14"/>
      <c r="F64" s="764"/>
      <c r="G64" s="458"/>
      <c r="H64" s="458"/>
      <c r="I64" s="764"/>
    </row>
  </sheetData>
  <mergeCells count="105">
    <mergeCell ref="I57:I59"/>
    <mergeCell ref="A54:A56"/>
    <mergeCell ref="A61:B61"/>
    <mergeCell ref="C61:I61"/>
    <mergeCell ref="A62:A64"/>
    <mergeCell ref="B62:B64"/>
    <mergeCell ref="C62:C64"/>
    <mergeCell ref="F62:F64"/>
    <mergeCell ref="G62:G64"/>
    <mergeCell ref="H62:H64"/>
    <mergeCell ref="I62:I64"/>
    <mergeCell ref="G25:G29"/>
    <mergeCell ref="H47:H49"/>
    <mergeCell ref="I47:I49"/>
    <mergeCell ref="A44:A46"/>
    <mergeCell ref="B44:B46"/>
    <mergeCell ref="C44:C46"/>
    <mergeCell ref="I50:I53"/>
    <mergeCell ref="H44:H46"/>
    <mergeCell ref="C50:C53"/>
    <mergeCell ref="F50:F53"/>
    <mergeCell ref="G50:G53"/>
    <mergeCell ref="H50:H53"/>
    <mergeCell ref="I44:I46"/>
    <mergeCell ref="F44:F46"/>
    <mergeCell ref="G44:G46"/>
    <mergeCell ref="A47:A49"/>
    <mergeCell ref="B47:B49"/>
    <mergeCell ref="C47:C49"/>
    <mergeCell ref="F47:F49"/>
    <mergeCell ref="G47:G49"/>
    <mergeCell ref="A50:A53"/>
    <mergeCell ref="B50:B53"/>
    <mergeCell ref="A1:A4"/>
    <mergeCell ref="B1:G5"/>
    <mergeCell ref="H1:I2"/>
    <mergeCell ref="H3:I3"/>
    <mergeCell ref="A6:B6"/>
    <mergeCell ref="I13:I18"/>
    <mergeCell ref="A19:A22"/>
    <mergeCell ref="C6:I6"/>
    <mergeCell ref="A10:B10"/>
    <mergeCell ref="C10:I10"/>
    <mergeCell ref="A11:A12"/>
    <mergeCell ref="A7:B7"/>
    <mergeCell ref="C7:D7"/>
    <mergeCell ref="E7:F7"/>
    <mergeCell ref="G7:I7"/>
    <mergeCell ref="H19:H22"/>
    <mergeCell ref="I19:I22"/>
    <mergeCell ref="G13:G18"/>
    <mergeCell ref="A13:A18"/>
    <mergeCell ref="B13:B18"/>
    <mergeCell ref="C13:C18"/>
    <mergeCell ref="H13:H18"/>
    <mergeCell ref="F13:F18"/>
    <mergeCell ref="B19:B22"/>
    <mergeCell ref="A30:A35"/>
    <mergeCell ref="B30:B35"/>
    <mergeCell ref="C30:C35"/>
    <mergeCell ref="B36:B38"/>
    <mergeCell ref="C36:C38"/>
    <mergeCell ref="H30:H35"/>
    <mergeCell ref="I30:I35"/>
    <mergeCell ref="A8:B8"/>
    <mergeCell ref="C8:I8"/>
    <mergeCell ref="A24:B24"/>
    <mergeCell ref="C24:I24"/>
    <mergeCell ref="F25:F29"/>
    <mergeCell ref="F30:F35"/>
    <mergeCell ref="F36:F38"/>
    <mergeCell ref="G30:G35"/>
    <mergeCell ref="A36:A38"/>
    <mergeCell ref="H25:H29"/>
    <mergeCell ref="C19:C22"/>
    <mergeCell ref="F19:F22"/>
    <mergeCell ref="G19:G22"/>
    <mergeCell ref="I25:I29"/>
    <mergeCell ref="A25:A29"/>
    <mergeCell ref="B25:B29"/>
    <mergeCell ref="C25:C29"/>
    <mergeCell ref="A43:B43"/>
    <mergeCell ref="C43:I43"/>
    <mergeCell ref="A57:A59"/>
    <mergeCell ref="G36:G38"/>
    <mergeCell ref="H36:H38"/>
    <mergeCell ref="I36:I38"/>
    <mergeCell ref="B39:B41"/>
    <mergeCell ref="C39:C41"/>
    <mergeCell ref="G39:G41"/>
    <mergeCell ref="H39:H41"/>
    <mergeCell ref="I39:I41"/>
    <mergeCell ref="F39:F41"/>
    <mergeCell ref="A39:A41"/>
    <mergeCell ref="B54:B56"/>
    <mergeCell ref="C54:C56"/>
    <mergeCell ref="F54:F56"/>
    <mergeCell ref="G54:G56"/>
    <mergeCell ref="H54:H56"/>
    <mergeCell ref="I54:I56"/>
    <mergeCell ref="B57:B59"/>
    <mergeCell ref="C57:C59"/>
    <mergeCell ref="F57:F59"/>
    <mergeCell ref="G57:G59"/>
    <mergeCell ref="H57:H59"/>
  </mergeCells>
  <pageMargins left="0.23622047244094491" right="0.23622047244094491" top="0.31496062992125984" bottom="0.39370078740157483" header="0" footer="0"/>
  <pageSetup scale="87" orientation="landscape" horizontalDpi="300" verticalDpi="3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1"/>
  <sheetViews>
    <sheetView zoomScale="90" zoomScaleNormal="90" workbookViewId="0">
      <selection sqref="A1:Q3"/>
    </sheetView>
  </sheetViews>
  <sheetFormatPr baseColWidth="10" defaultColWidth="9.140625" defaultRowHeight="12.75" x14ac:dyDescent="0.2"/>
  <cols>
    <col min="1" max="1" width="18.42578125" style="114" customWidth="1"/>
    <col min="2" max="2" width="109" style="116" customWidth="1"/>
    <col min="3" max="3" width="17.28515625" style="119" customWidth="1"/>
    <col min="4" max="4" width="16.28515625" style="119" customWidth="1"/>
    <col min="5" max="5" width="14.140625" style="119" customWidth="1"/>
    <col min="6" max="6" width="13.5703125" style="119" customWidth="1"/>
    <col min="7" max="7" width="13" style="119" customWidth="1"/>
    <col min="8" max="8" width="10.5703125" style="119" customWidth="1"/>
    <col min="9" max="9" width="18.42578125" style="115" bestFit="1" customWidth="1"/>
    <col min="10" max="10" width="33.140625" style="115" customWidth="1"/>
    <col min="11" max="11" width="14.5703125" style="114" customWidth="1"/>
    <col min="12" max="12" width="13" style="114" customWidth="1"/>
    <col min="13" max="13" width="28.42578125" style="114" customWidth="1"/>
    <col min="14" max="14" width="14.28515625" style="114" customWidth="1"/>
    <col min="15" max="15" width="50.5703125" style="114" customWidth="1"/>
    <col min="16" max="16" width="18.42578125" style="114" customWidth="1"/>
    <col min="17" max="17" width="38.5703125" style="114" customWidth="1"/>
    <col min="18" max="18" width="9.140625" style="114" customWidth="1"/>
  </cols>
  <sheetData>
    <row r="1" spans="1:18" x14ac:dyDescent="0.2">
      <c r="A1" s="800" t="s">
        <v>243</v>
      </c>
      <c r="B1" s="801"/>
      <c r="C1" s="801"/>
      <c r="D1" s="801"/>
      <c r="E1" s="801"/>
      <c r="F1" s="801"/>
      <c r="G1" s="801"/>
      <c r="H1" s="801"/>
      <c r="I1" s="802"/>
      <c r="J1" s="802"/>
      <c r="K1" s="801"/>
      <c r="L1" s="801"/>
      <c r="M1" s="801"/>
      <c r="N1" s="801"/>
      <c r="O1" s="801"/>
      <c r="P1" s="801"/>
      <c r="Q1" s="801"/>
    </row>
    <row r="2" spans="1:18" x14ac:dyDescent="0.2">
      <c r="A2" s="801"/>
      <c r="B2" s="801"/>
      <c r="C2" s="801"/>
      <c r="D2" s="801"/>
      <c r="E2" s="801"/>
      <c r="F2" s="801"/>
      <c r="G2" s="801"/>
      <c r="H2" s="801"/>
      <c r="I2" s="802"/>
      <c r="J2" s="802"/>
      <c r="K2" s="801"/>
      <c r="L2" s="801"/>
      <c r="M2" s="801"/>
      <c r="N2" s="801"/>
      <c r="O2" s="801"/>
      <c r="P2" s="801"/>
      <c r="Q2" s="801"/>
    </row>
    <row r="3" spans="1:18" x14ac:dyDescent="0.2">
      <c r="A3" s="801"/>
      <c r="B3" s="801"/>
      <c r="C3" s="801"/>
      <c r="D3" s="801"/>
      <c r="E3" s="801"/>
      <c r="F3" s="801"/>
      <c r="G3" s="801"/>
      <c r="H3" s="801"/>
      <c r="I3" s="802"/>
      <c r="J3" s="802"/>
      <c r="K3" s="801"/>
      <c r="L3" s="801"/>
      <c r="M3" s="801"/>
      <c r="N3" s="801"/>
      <c r="O3" s="801"/>
      <c r="P3" s="801"/>
      <c r="Q3" s="801"/>
    </row>
    <row r="4" spans="1:18" s="117" customFormat="1" ht="102" x14ac:dyDescent="0.2">
      <c r="A4" s="120" t="s">
        <v>244</v>
      </c>
      <c r="B4" s="120" t="s">
        <v>245</v>
      </c>
      <c r="C4" s="120" t="s">
        <v>246</v>
      </c>
      <c r="D4" s="120" t="s">
        <v>247</v>
      </c>
      <c r="E4" s="120" t="s">
        <v>248</v>
      </c>
      <c r="F4" s="120" t="s">
        <v>249</v>
      </c>
      <c r="G4" s="120" t="s">
        <v>250</v>
      </c>
      <c r="H4" s="120" t="s">
        <v>251</v>
      </c>
      <c r="I4" s="121" t="s">
        <v>252</v>
      </c>
      <c r="J4" s="121" t="s">
        <v>253</v>
      </c>
      <c r="K4" s="120" t="s">
        <v>254</v>
      </c>
      <c r="L4" s="120" t="s">
        <v>255</v>
      </c>
      <c r="M4" s="120" t="s">
        <v>256</v>
      </c>
      <c r="N4" s="120" t="s">
        <v>257</v>
      </c>
      <c r="O4" s="120" t="s">
        <v>258</v>
      </c>
      <c r="P4" s="120" t="s">
        <v>259</v>
      </c>
      <c r="Q4" s="120" t="s">
        <v>260</v>
      </c>
      <c r="R4" s="116"/>
    </row>
    <row r="5" spans="1:18" x14ac:dyDescent="0.2">
      <c r="A5" s="122" t="s">
        <v>261</v>
      </c>
      <c r="B5" s="123" t="s">
        <v>262</v>
      </c>
      <c r="C5" s="124" t="s">
        <v>263</v>
      </c>
      <c r="D5" s="124" t="s">
        <v>264</v>
      </c>
      <c r="E5" s="124" t="s">
        <v>264</v>
      </c>
      <c r="F5" s="124" t="s">
        <v>265</v>
      </c>
      <c r="G5" s="124" t="s">
        <v>266</v>
      </c>
      <c r="H5" s="124" t="s">
        <v>265</v>
      </c>
      <c r="I5" s="125">
        <v>2000000000</v>
      </c>
      <c r="J5" s="125">
        <v>2000000000</v>
      </c>
      <c r="K5" s="122" t="s">
        <v>267</v>
      </c>
      <c r="L5" s="122" t="s">
        <v>267</v>
      </c>
      <c r="M5" s="122" t="s">
        <v>268</v>
      </c>
      <c r="N5" s="122" t="s">
        <v>269</v>
      </c>
      <c r="O5" s="122" t="s">
        <v>150</v>
      </c>
      <c r="P5" s="122" t="s">
        <v>270</v>
      </c>
      <c r="Q5" s="122" t="s">
        <v>271</v>
      </c>
    </row>
    <row r="6" spans="1:18" x14ac:dyDescent="0.2">
      <c r="A6" s="122" t="s">
        <v>272</v>
      </c>
      <c r="B6" s="123" t="s">
        <v>273</v>
      </c>
      <c r="C6" s="124" t="s">
        <v>274</v>
      </c>
      <c r="D6" s="124" t="s">
        <v>275</v>
      </c>
      <c r="E6" s="124" t="s">
        <v>265</v>
      </c>
      <c r="F6" s="124" t="s">
        <v>265</v>
      </c>
      <c r="G6" s="124" t="s">
        <v>276</v>
      </c>
      <c r="H6" s="124" t="s">
        <v>265</v>
      </c>
      <c r="I6" s="125">
        <v>5000000</v>
      </c>
      <c r="J6" s="125">
        <v>5000000</v>
      </c>
      <c r="K6" s="122" t="s">
        <v>267</v>
      </c>
      <c r="L6" s="122" t="s">
        <v>267</v>
      </c>
      <c r="M6" s="122" t="s">
        <v>268</v>
      </c>
      <c r="N6" s="122" t="s">
        <v>269</v>
      </c>
      <c r="O6" s="122" t="s">
        <v>277</v>
      </c>
      <c r="P6" s="122" t="s">
        <v>270</v>
      </c>
      <c r="Q6" s="122" t="s">
        <v>278</v>
      </c>
    </row>
    <row r="7" spans="1:18" x14ac:dyDescent="0.2">
      <c r="A7" s="122" t="s">
        <v>279</v>
      </c>
      <c r="B7" s="123" t="s">
        <v>280</v>
      </c>
      <c r="C7" s="124" t="s">
        <v>265</v>
      </c>
      <c r="D7" s="124" t="s">
        <v>265</v>
      </c>
      <c r="E7" s="124" t="s">
        <v>281</v>
      </c>
      <c r="F7" s="124" t="s">
        <v>265</v>
      </c>
      <c r="G7" s="124" t="s">
        <v>282</v>
      </c>
      <c r="H7" s="124" t="s">
        <v>265</v>
      </c>
      <c r="I7" s="125">
        <v>120000000</v>
      </c>
      <c r="J7" s="125">
        <v>120000000</v>
      </c>
      <c r="K7" s="122" t="s">
        <v>267</v>
      </c>
      <c r="L7" s="122" t="s">
        <v>267</v>
      </c>
      <c r="M7" s="122" t="s">
        <v>268</v>
      </c>
      <c r="N7" s="122" t="s">
        <v>269</v>
      </c>
      <c r="O7" s="122" t="s">
        <v>283</v>
      </c>
      <c r="P7" s="122" t="s">
        <v>270</v>
      </c>
      <c r="Q7" s="122" t="s">
        <v>284</v>
      </c>
    </row>
    <row r="8" spans="1:18" ht="25.5" x14ac:dyDescent="0.2">
      <c r="A8" s="122" t="s">
        <v>279</v>
      </c>
      <c r="B8" s="123" t="s">
        <v>285</v>
      </c>
      <c r="C8" s="124" t="s">
        <v>265</v>
      </c>
      <c r="D8" s="124" t="s">
        <v>265</v>
      </c>
      <c r="E8" s="124" t="s">
        <v>275</v>
      </c>
      <c r="F8" s="124" t="s">
        <v>265</v>
      </c>
      <c r="G8" s="124" t="s">
        <v>282</v>
      </c>
      <c r="H8" s="124" t="s">
        <v>267</v>
      </c>
      <c r="I8" s="125">
        <v>54600000</v>
      </c>
      <c r="J8" s="125">
        <v>54600000</v>
      </c>
      <c r="K8" s="122" t="s">
        <v>267</v>
      </c>
      <c r="L8" s="122" t="s">
        <v>267</v>
      </c>
      <c r="M8" s="122" t="s">
        <v>268</v>
      </c>
      <c r="N8" s="122" t="s">
        <v>269</v>
      </c>
      <c r="O8" s="122" t="s">
        <v>150</v>
      </c>
      <c r="P8" s="122" t="s">
        <v>270</v>
      </c>
      <c r="Q8" s="122" t="s">
        <v>271</v>
      </c>
    </row>
    <row r="9" spans="1:18" ht="25.5" x14ac:dyDescent="0.2">
      <c r="A9" s="122" t="s">
        <v>286</v>
      </c>
      <c r="B9" s="123" t="s">
        <v>287</v>
      </c>
      <c r="C9" s="124" t="s">
        <v>263</v>
      </c>
      <c r="D9" s="124" t="s">
        <v>263</v>
      </c>
      <c r="E9" s="124" t="s">
        <v>288</v>
      </c>
      <c r="F9" s="124" t="s">
        <v>265</v>
      </c>
      <c r="G9" s="124" t="s">
        <v>276</v>
      </c>
      <c r="H9" s="124" t="s">
        <v>265</v>
      </c>
      <c r="I9" s="125">
        <v>5000000</v>
      </c>
      <c r="J9" s="125">
        <v>5000000</v>
      </c>
      <c r="K9" s="122" t="s">
        <v>267</v>
      </c>
      <c r="L9" s="122" t="s">
        <v>267</v>
      </c>
      <c r="M9" s="122" t="s">
        <v>268</v>
      </c>
      <c r="N9" s="122" t="s">
        <v>269</v>
      </c>
      <c r="O9" s="122" t="s">
        <v>283</v>
      </c>
      <c r="P9" s="122" t="s">
        <v>270</v>
      </c>
      <c r="Q9" s="122" t="s">
        <v>284</v>
      </c>
    </row>
    <row r="10" spans="1:18" ht="38.25" x14ac:dyDescent="0.2">
      <c r="A10" s="122" t="s">
        <v>286</v>
      </c>
      <c r="B10" s="123" t="s">
        <v>289</v>
      </c>
      <c r="C10" s="124" t="s">
        <v>263</v>
      </c>
      <c r="D10" s="124" t="s">
        <v>264</v>
      </c>
      <c r="E10" s="124" t="s">
        <v>290</v>
      </c>
      <c r="F10" s="124" t="s">
        <v>265</v>
      </c>
      <c r="G10" s="124" t="s">
        <v>266</v>
      </c>
      <c r="H10" s="124" t="s">
        <v>265</v>
      </c>
      <c r="I10" s="125">
        <v>350000000</v>
      </c>
      <c r="J10" s="125">
        <v>350000000</v>
      </c>
      <c r="K10" s="122" t="s">
        <v>267</v>
      </c>
      <c r="L10" s="122" t="s">
        <v>267</v>
      </c>
      <c r="M10" s="122" t="s">
        <v>268</v>
      </c>
      <c r="N10" s="122" t="s">
        <v>269</v>
      </c>
      <c r="O10" s="122" t="s">
        <v>283</v>
      </c>
      <c r="P10" s="122" t="s">
        <v>270</v>
      </c>
      <c r="Q10" s="122" t="s">
        <v>284</v>
      </c>
    </row>
    <row r="11" spans="1:18" x14ac:dyDescent="0.2">
      <c r="A11" s="122" t="s">
        <v>291</v>
      </c>
      <c r="B11" s="123" t="s">
        <v>292</v>
      </c>
      <c r="C11" s="124" t="s">
        <v>263</v>
      </c>
      <c r="D11" s="124" t="s">
        <v>264</v>
      </c>
      <c r="E11" s="124" t="s">
        <v>293</v>
      </c>
      <c r="F11" s="124" t="s">
        <v>265</v>
      </c>
      <c r="G11" s="124" t="s">
        <v>294</v>
      </c>
      <c r="H11" s="124" t="s">
        <v>265</v>
      </c>
      <c r="I11" s="125">
        <v>120000000</v>
      </c>
      <c r="J11" s="125">
        <v>120000000</v>
      </c>
      <c r="K11" s="122" t="s">
        <v>267</v>
      </c>
      <c r="L11" s="122" t="s">
        <v>267</v>
      </c>
      <c r="M11" s="122" t="s">
        <v>268</v>
      </c>
      <c r="N11" s="122" t="s">
        <v>269</v>
      </c>
      <c r="O11" s="122" t="s">
        <v>283</v>
      </c>
      <c r="P11" s="122" t="s">
        <v>270</v>
      </c>
      <c r="Q11" s="122" t="s">
        <v>284</v>
      </c>
    </row>
    <row r="12" spans="1:18" ht="25.5" x14ac:dyDescent="0.2">
      <c r="A12" s="122" t="s">
        <v>295</v>
      </c>
      <c r="B12" s="123" t="s">
        <v>296</v>
      </c>
      <c r="C12" s="124" t="s">
        <v>293</v>
      </c>
      <c r="D12" s="124" t="s">
        <v>293</v>
      </c>
      <c r="E12" s="124" t="s">
        <v>297</v>
      </c>
      <c r="F12" s="124" t="s">
        <v>265</v>
      </c>
      <c r="G12" s="124" t="s">
        <v>276</v>
      </c>
      <c r="H12" s="124" t="s">
        <v>265</v>
      </c>
      <c r="I12" s="125">
        <v>20000000</v>
      </c>
      <c r="J12" s="125">
        <v>20000000</v>
      </c>
      <c r="K12" s="122" t="s">
        <v>267</v>
      </c>
      <c r="L12" s="122" t="s">
        <v>267</v>
      </c>
      <c r="M12" s="122" t="s">
        <v>268</v>
      </c>
      <c r="N12" s="122" t="s">
        <v>269</v>
      </c>
      <c r="O12" s="122" t="s">
        <v>283</v>
      </c>
      <c r="P12" s="122" t="s">
        <v>270</v>
      </c>
      <c r="Q12" s="122" t="s">
        <v>284</v>
      </c>
    </row>
    <row r="13" spans="1:18" ht="25.5" x14ac:dyDescent="0.2">
      <c r="A13" s="122" t="s">
        <v>298</v>
      </c>
      <c r="B13" s="123" t="s">
        <v>299</v>
      </c>
      <c r="C13" s="124" t="s">
        <v>264</v>
      </c>
      <c r="D13" s="124" t="s">
        <v>264</v>
      </c>
      <c r="E13" s="124" t="s">
        <v>300</v>
      </c>
      <c r="F13" s="124" t="s">
        <v>265</v>
      </c>
      <c r="G13" s="124" t="s">
        <v>282</v>
      </c>
      <c r="H13" s="124" t="s">
        <v>265</v>
      </c>
      <c r="I13" s="125">
        <v>300000000</v>
      </c>
      <c r="J13" s="125">
        <v>300000000</v>
      </c>
      <c r="K13" s="122" t="s">
        <v>267</v>
      </c>
      <c r="L13" s="122" t="s">
        <v>267</v>
      </c>
      <c r="M13" s="122" t="s">
        <v>268</v>
      </c>
      <c r="N13" s="122" t="s">
        <v>269</v>
      </c>
      <c r="O13" s="122" t="s">
        <v>283</v>
      </c>
      <c r="P13" s="122" t="s">
        <v>270</v>
      </c>
      <c r="Q13" s="122" t="s">
        <v>284</v>
      </c>
    </row>
    <row r="14" spans="1:18" ht="25.5" x14ac:dyDescent="0.2">
      <c r="A14" s="122" t="s">
        <v>301</v>
      </c>
      <c r="B14" s="123" t="s">
        <v>302</v>
      </c>
      <c r="C14" s="124" t="s">
        <v>293</v>
      </c>
      <c r="D14" s="124" t="s">
        <v>293</v>
      </c>
      <c r="E14" s="124" t="s">
        <v>297</v>
      </c>
      <c r="F14" s="124" t="s">
        <v>265</v>
      </c>
      <c r="G14" s="124" t="s">
        <v>303</v>
      </c>
      <c r="H14" s="124" t="s">
        <v>265</v>
      </c>
      <c r="I14" s="125">
        <v>74119816</v>
      </c>
      <c r="J14" s="125">
        <v>74119816</v>
      </c>
      <c r="K14" s="122" t="s">
        <v>267</v>
      </c>
      <c r="L14" s="122" t="s">
        <v>267</v>
      </c>
      <c r="M14" s="122" t="s">
        <v>268</v>
      </c>
      <c r="N14" s="122" t="s">
        <v>269</v>
      </c>
      <c r="O14" s="122" t="s">
        <v>304</v>
      </c>
      <c r="P14" s="122" t="s">
        <v>270</v>
      </c>
      <c r="Q14" s="122" t="s">
        <v>305</v>
      </c>
    </row>
    <row r="15" spans="1:18" x14ac:dyDescent="0.2">
      <c r="A15" s="122" t="s">
        <v>306</v>
      </c>
      <c r="B15" s="123" t="s">
        <v>307</v>
      </c>
      <c r="C15" s="124" t="s">
        <v>263</v>
      </c>
      <c r="D15" s="124" t="s">
        <v>263</v>
      </c>
      <c r="E15" s="124" t="s">
        <v>264</v>
      </c>
      <c r="F15" s="124" t="s">
        <v>265</v>
      </c>
      <c r="G15" s="124" t="s">
        <v>282</v>
      </c>
      <c r="H15" s="124" t="s">
        <v>265</v>
      </c>
      <c r="I15" s="125">
        <v>30000000</v>
      </c>
      <c r="J15" s="125">
        <v>30000000</v>
      </c>
      <c r="K15" s="122" t="s">
        <v>267</v>
      </c>
      <c r="L15" s="122" t="s">
        <v>267</v>
      </c>
      <c r="M15" s="122" t="s">
        <v>268</v>
      </c>
      <c r="N15" s="122" t="s">
        <v>269</v>
      </c>
      <c r="O15" s="122" t="s">
        <v>308</v>
      </c>
      <c r="P15" s="122" t="s">
        <v>270</v>
      </c>
      <c r="Q15" s="122" t="s">
        <v>309</v>
      </c>
    </row>
    <row r="16" spans="1:18" x14ac:dyDescent="0.2">
      <c r="A16" s="122" t="s">
        <v>310</v>
      </c>
      <c r="B16" s="123" t="s">
        <v>311</v>
      </c>
      <c r="C16" s="124" t="s">
        <v>263</v>
      </c>
      <c r="D16" s="124" t="s">
        <v>263</v>
      </c>
      <c r="E16" s="124" t="s">
        <v>264</v>
      </c>
      <c r="F16" s="124" t="s">
        <v>265</v>
      </c>
      <c r="G16" s="124" t="s">
        <v>282</v>
      </c>
      <c r="H16" s="124" t="s">
        <v>265</v>
      </c>
      <c r="I16" s="125">
        <v>45000000</v>
      </c>
      <c r="J16" s="125">
        <v>45000000</v>
      </c>
      <c r="K16" s="122" t="s">
        <v>267</v>
      </c>
      <c r="L16" s="122" t="s">
        <v>267</v>
      </c>
      <c r="M16" s="122" t="s">
        <v>268</v>
      </c>
      <c r="N16" s="122" t="s">
        <v>269</v>
      </c>
      <c r="O16" s="122" t="s">
        <v>308</v>
      </c>
      <c r="P16" s="122" t="s">
        <v>270</v>
      </c>
      <c r="Q16" s="122" t="s">
        <v>309</v>
      </c>
    </row>
    <row r="17" spans="1:17" x14ac:dyDescent="0.2">
      <c r="A17" s="122" t="s">
        <v>312</v>
      </c>
      <c r="B17" s="123" t="s">
        <v>313</v>
      </c>
      <c r="C17" s="124" t="s">
        <v>265</v>
      </c>
      <c r="D17" s="124" t="s">
        <v>265</v>
      </c>
      <c r="E17" s="124" t="s">
        <v>300</v>
      </c>
      <c r="F17" s="124" t="s">
        <v>265</v>
      </c>
      <c r="G17" s="124" t="s">
        <v>282</v>
      </c>
      <c r="H17" s="124" t="s">
        <v>265</v>
      </c>
      <c r="I17" s="125">
        <v>200000000</v>
      </c>
      <c r="J17" s="125">
        <v>200000000</v>
      </c>
      <c r="K17" s="122" t="s">
        <v>267</v>
      </c>
      <c r="L17" s="122" t="s">
        <v>267</v>
      </c>
      <c r="M17" s="122" t="s">
        <v>268</v>
      </c>
      <c r="N17" s="122" t="s">
        <v>269</v>
      </c>
      <c r="O17" s="122" t="s">
        <v>277</v>
      </c>
      <c r="P17" s="122" t="s">
        <v>270</v>
      </c>
      <c r="Q17" s="122" t="s">
        <v>278</v>
      </c>
    </row>
    <row r="18" spans="1:17" ht="38.25" x14ac:dyDescent="0.2">
      <c r="A18" s="122" t="s">
        <v>314</v>
      </c>
      <c r="B18" s="123" t="s">
        <v>315</v>
      </c>
      <c r="C18" s="124" t="s">
        <v>265</v>
      </c>
      <c r="D18" s="124" t="s">
        <v>265</v>
      </c>
      <c r="E18" s="124" t="s">
        <v>281</v>
      </c>
      <c r="F18" s="124" t="s">
        <v>265</v>
      </c>
      <c r="G18" s="124" t="s">
        <v>303</v>
      </c>
      <c r="H18" s="124" t="s">
        <v>265</v>
      </c>
      <c r="I18" s="125">
        <v>58632750</v>
      </c>
      <c r="J18" s="125">
        <v>58632750</v>
      </c>
      <c r="K18" s="122" t="s">
        <v>267</v>
      </c>
      <c r="L18" s="122" t="s">
        <v>267</v>
      </c>
      <c r="M18" s="122" t="s">
        <v>268</v>
      </c>
      <c r="N18" s="122" t="s">
        <v>269</v>
      </c>
      <c r="O18" s="122" t="s">
        <v>316</v>
      </c>
      <c r="P18" s="122" t="s">
        <v>270</v>
      </c>
      <c r="Q18" s="122" t="s">
        <v>317</v>
      </c>
    </row>
    <row r="19" spans="1:17" ht="25.5" x14ac:dyDescent="0.2">
      <c r="A19" s="122" t="s">
        <v>314</v>
      </c>
      <c r="B19" s="123" t="s">
        <v>318</v>
      </c>
      <c r="C19" s="124" t="s">
        <v>265</v>
      </c>
      <c r="D19" s="124" t="s">
        <v>265</v>
      </c>
      <c r="E19" s="124" t="s">
        <v>281</v>
      </c>
      <c r="F19" s="124" t="s">
        <v>265</v>
      </c>
      <c r="G19" s="124" t="s">
        <v>303</v>
      </c>
      <c r="H19" s="124" t="s">
        <v>265</v>
      </c>
      <c r="I19" s="125">
        <v>35293500</v>
      </c>
      <c r="J19" s="125">
        <v>35293500</v>
      </c>
      <c r="K19" s="122" t="s">
        <v>267</v>
      </c>
      <c r="L19" s="122" t="s">
        <v>267</v>
      </c>
      <c r="M19" s="122" t="s">
        <v>268</v>
      </c>
      <c r="N19" s="122" t="s">
        <v>269</v>
      </c>
      <c r="O19" s="122" t="s">
        <v>316</v>
      </c>
      <c r="P19" s="122" t="s">
        <v>270</v>
      </c>
      <c r="Q19" s="122" t="s">
        <v>317</v>
      </c>
    </row>
    <row r="20" spans="1:17" ht="38.25" x14ac:dyDescent="0.2">
      <c r="A20" s="122" t="s">
        <v>319</v>
      </c>
      <c r="B20" s="123" t="s">
        <v>320</v>
      </c>
      <c r="C20" s="124" t="s">
        <v>265</v>
      </c>
      <c r="D20" s="124" t="s">
        <v>265</v>
      </c>
      <c r="E20" s="124" t="s">
        <v>281</v>
      </c>
      <c r="F20" s="124" t="s">
        <v>265</v>
      </c>
      <c r="G20" s="124" t="s">
        <v>303</v>
      </c>
      <c r="H20" s="124" t="s">
        <v>265</v>
      </c>
      <c r="I20" s="125">
        <v>80378100</v>
      </c>
      <c r="J20" s="125">
        <v>80378100</v>
      </c>
      <c r="K20" s="122" t="s">
        <v>267</v>
      </c>
      <c r="L20" s="122" t="s">
        <v>267</v>
      </c>
      <c r="M20" s="122" t="s">
        <v>268</v>
      </c>
      <c r="N20" s="122" t="s">
        <v>269</v>
      </c>
      <c r="O20" s="122" t="s">
        <v>321</v>
      </c>
      <c r="P20" s="122" t="s">
        <v>270</v>
      </c>
      <c r="Q20" s="122" t="s">
        <v>322</v>
      </c>
    </row>
    <row r="21" spans="1:17" ht="38.25" x14ac:dyDescent="0.2">
      <c r="A21" s="122" t="s">
        <v>319</v>
      </c>
      <c r="B21" s="123" t="s">
        <v>323</v>
      </c>
      <c r="C21" s="124" t="s">
        <v>265</v>
      </c>
      <c r="D21" s="124" t="s">
        <v>265</v>
      </c>
      <c r="E21" s="124" t="s">
        <v>281</v>
      </c>
      <c r="F21" s="124" t="s">
        <v>265</v>
      </c>
      <c r="G21" s="124" t="s">
        <v>303</v>
      </c>
      <c r="H21" s="124" t="s">
        <v>265</v>
      </c>
      <c r="I21" s="125">
        <v>37570500</v>
      </c>
      <c r="J21" s="125">
        <v>37570500</v>
      </c>
      <c r="K21" s="122" t="s">
        <v>267</v>
      </c>
      <c r="L21" s="122" t="s">
        <v>267</v>
      </c>
      <c r="M21" s="122" t="s">
        <v>268</v>
      </c>
      <c r="N21" s="122" t="s">
        <v>269</v>
      </c>
      <c r="O21" s="122" t="s">
        <v>321</v>
      </c>
      <c r="P21" s="122" t="s">
        <v>270</v>
      </c>
      <c r="Q21" s="122" t="s">
        <v>322</v>
      </c>
    </row>
    <row r="22" spans="1:17" x14ac:dyDescent="0.2">
      <c r="A22" s="122" t="s">
        <v>324</v>
      </c>
      <c r="B22" s="123" t="s">
        <v>325</v>
      </c>
      <c r="C22" s="124" t="s">
        <v>293</v>
      </c>
      <c r="D22" s="124" t="s">
        <v>293</v>
      </c>
      <c r="E22" s="124" t="s">
        <v>300</v>
      </c>
      <c r="F22" s="124" t="s">
        <v>265</v>
      </c>
      <c r="G22" s="124" t="s">
        <v>276</v>
      </c>
      <c r="H22" s="124" t="s">
        <v>265</v>
      </c>
      <c r="I22" s="125">
        <v>7000000</v>
      </c>
      <c r="J22" s="125">
        <v>7000000</v>
      </c>
      <c r="K22" s="122" t="s">
        <v>265</v>
      </c>
      <c r="L22" s="122" t="s">
        <v>265</v>
      </c>
      <c r="M22" s="122" t="s">
        <v>268</v>
      </c>
      <c r="N22" s="122" t="s">
        <v>269</v>
      </c>
      <c r="O22" s="122" t="s">
        <v>321</v>
      </c>
      <c r="P22" s="122" t="s">
        <v>270</v>
      </c>
      <c r="Q22" s="122" t="s">
        <v>322</v>
      </c>
    </row>
    <row r="23" spans="1:17" ht="25.5" x14ac:dyDescent="0.2">
      <c r="A23" s="122" t="s">
        <v>326</v>
      </c>
      <c r="B23" s="123" t="s">
        <v>327</v>
      </c>
      <c r="C23" s="124" t="s">
        <v>265</v>
      </c>
      <c r="D23" s="124" t="s">
        <v>265</v>
      </c>
      <c r="E23" s="124" t="s">
        <v>281</v>
      </c>
      <c r="F23" s="124" t="s">
        <v>265</v>
      </c>
      <c r="G23" s="124" t="s">
        <v>303</v>
      </c>
      <c r="H23" s="124" t="s">
        <v>265</v>
      </c>
      <c r="I23" s="125">
        <v>300000000</v>
      </c>
      <c r="J23" s="125">
        <v>300000000</v>
      </c>
      <c r="K23" s="122" t="s">
        <v>267</v>
      </c>
      <c r="L23" s="122" t="s">
        <v>267</v>
      </c>
      <c r="M23" s="122" t="s">
        <v>268</v>
      </c>
      <c r="N23" s="122" t="s">
        <v>269</v>
      </c>
      <c r="O23" s="122" t="s">
        <v>321</v>
      </c>
      <c r="P23" s="122" t="s">
        <v>270</v>
      </c>
      <c r="Q23" s="122" t="s">
        <v>322</v>
      </c>
    </row>
    <row r="24" spans="1:17" x14ac:dyDescent="0.2">
      <c r="A24" s="122" t="s">
        <v>324</v>
      </c>
      <c r="B24" s="123" t="s">
        <v>328</v>
      </c>
      <c r="C24" s="124" t="s">
        <v>263</v>
      </c>
      <c r="D24" s="124" t="s">
        <v>264</v>
      </c>
      <c r="E24" s="124" t="s">
        <v>300</v>
      </c>
      <c r="F24" s="124" t="s">
        <v>265</v>
      </c>
      <c r="G24" s="124" t="s">
        <v>276</v>
      </c>
      <c r="H24" s="124" t="s">
        <v>265</v>
      </c>
      <c r="I24" s="125">
        <v>6311082</v>
      </c>
      <c r="J24" s="125">
        <v>6311082</v>
      </c>
      <c r="K24" s="122" t="s">
        <v>265</v>
      </c>
      <c r="L24" s="122" t="s">
        <v>265</v>
      </c>
      <c r="M24" s="122" t="s">
        <v>268</v>
      </c>
      <c r="N24" s="122" t="s">
        <v>269</v>
      </c>
      <c r="O24" s="122" t="s">
        <v>304</v>
      </c>
      <c r="P24" s="122" t="s">
        <v>270</v>
      </c>
      <c r="Q24" s="122" t="s">
        <v>305</v>
      </c>
    </row>
    <row r="25" spans="1:17" x14ac:dyDescent="0.2">
      <c r="A25" s="122" t="s">
        <v>310</v>
      </c>
      <c r="B25" s="123" t="s">
        <v>329</v>
      </c>
      <c r="C25" s="124" t="s">
        <v>275</v>
      </c>
      <c r="D25" s="124" t="s">
        <v>330</v>
      </c>
      <c r="E25" s="124" t="s">
        <v>293</v>
      </c>
      <c r="F25" s="124" t="s">
        <v>265</v>
      </c>
      <c r="G25" s="124" t="s">
        <v>294</v>
      </c>
      <c r="H25" s="124" t="s">
        <v>265</v>
      </c>
      <c r="I25" s="125">
        <v>80000000</v>
      </c>
      <c r="J25" s="125">
        <v>80000000</v>
      </c>
      <c r="K25" s="122" t="s">
        <v>267</v>
      </c>
      <c r="L25" s="122" t="s">
        <v>267</v>
      </c>
      <c r="M25" s="122" t="s">
        <v>268</v>
      </c>
      <c r="N25" s="122" t="s">
        <v>269</v>
      </c>
      <c r="O25" s="122" t="s">
        <v>150</v>
      </c>
      <c r="P25" s="122" t="s">
        <v>270</v>
      </c>
      <c r="Q25" s="122" t="s">
        <v>271</v>
      </c>
    </row>
    <row r="26" spans="1:17" x14ac:dyDescent="0.2">
      <c r="A26" s="122" t="s">
        <v>286</v>
      </c>
      <c r="B26" s="123" t="s">
        <v>331</v>
      </c>
      <c r="C26" s="124" t="s">
        <v>330</v>
      </c>
      <c r="D26" s="124" t="s">
        <v>330</v>
      </c>
      <c r="E26" s="124" t="s">
        <v>293</v>
      </c>
      <c r="F26" s="124" t="s">
        <v>265</v>
      </c>
      <c r="G26" s="124" t="s">
        <v>276</v>
      </c>
      <c r="H26" s="124" t="s">
        <v>265</v>
      </c>
      <c r="I26" s="125">
        <v>5000000</v>
      </c>
      <c r="J26" s="125">
        <v>5000000</v>
      </c>
      <c r="K26" s="122" t="s">
        <v>267</v>
      </c>
      <c r="L26" s="122" t="s">
        <v>267</v>
      </c>
      <c r="M26" s="122" t="s">
        <v>268</v>
      </c>
      <c r="N26" s="122" t="s">
        <v>269</v>
      </c>
      <c r="O26" s="122" t="s">
        <v>308</v>
      </c>
      <c r="P26" s="122" t="s">
        <v>270</v>
      </c>
      <c r="Q26" s="122" t="s">
        <v>309</v>
      </c>
    </row>
    <row r="27" spans="1:17" x14ac:dyDescent="0.2">
      <c r="A27" s="122" t="s">
        <v>301</v>
      </c>
      <c r="B27" s="123" t="s">
        <v>332</v>
      </c>
      <c r="C27" s="124" t="s">
        <v>265</v>
      </c>
      <c r="D27" s="124" t="s">
        <v>265</v>
      </c>
      <c r="E27" s="124" t="s">
        <v>300</v>
      </c>
      <c r="F27" s="124" t="s">
        <v>265</v>
      </c>
      <c r="G27" s="124" t="s">
        <v>276</v>
      </c>
      <c r="H27" s="124" t="s">
        <v>265</v>
      </c>
      <c r="I27" s="125">
        <v>44770000</v>
      </c>
      <c r="J27" s="125">
        <v>44770000</v>
      </c>
      <c r="K27" s="122" t="s">
        <v>267</v>
      </c>
      <c r="L27" s="122" t="s">
        <v>267</v>
      </c>
      <c r="M27" s="122" t="s">
        <v>268</v>
      </c>
      <c r="N27" s="122" t="s">
        <v>269</v>
      </c>
      <c r="O27" s="122" t="s">
        <v>304</v>
      </c>
      <c r="P27" s="122" t="s">
        <v>270</v>
      </c>
      <c r="Q27" s="122" t="s">
        <v>305</v>
      </c>
    </row>
    <row r="28" spans="1:17" x14ac:dyDescent="0.2">
      <c r="A28" s="122" t="s">
        <v>333</v>
      </c>
      <c r="B28" s="123" t="s">
        <v>334</v>
      </c>
      <c r="C28" s="124" t="s">
        <v>275</v>
      </c>
      <c r="D28" s="124" t="s">
        <v>275</v>
      </c>
      <c r="E28" s="124" t="s">
        <v>265</v>
      </c>
      <c r="F28" s="124" t="s">
        <v>265</v>
      </c>
      <c r="G28" s="124" t="s">
        <v>276</v>
      </c>
      <c r="H28" s="124" t="s">
        <v>265</v>
      </c>
      <c r="I28" s="125">
        <v>19500000</v>
      </c>
      <c r="J28" s="125">
        <v>19500000</v>
      </c>
      <c r="K28" s="122" t="s">
        <v>267</v>
      </c>
      <c r="L28" s="122" t="s">
        <v>267</v>
      </c>
      <c r="M28" s="122" t="s">
        <v>268</v>
      </c>
      <c r="N28" s="122" t="s">
        <v>269</v>
      </c>
      <c r="O28" s="122" t="s">
        <v>304</v>
      </c>
      <c r="P28" s="122" t="s">
        <v>270</v>
      </c>
      <c r="Q28" s="122" t="s">
        <v>305</v>
      </c>
    </row>
    <row r="29" spans="1:17" x14ac:dyDescent="0.2">
      <c r="A29" s="122" t="s">
        <v>335</v>
      </c>
      <c r="B29" s="123" t="s">
        <v>336</v>
      </c>
      <c r="C29" s="124" t="s">
        <v>290</v>
      </c>
      <c r="D29" s="124" t="s">
        <v>290</v>
      </c>
      <c r="E29" s="124" t="s">
        <v>265</v>
      </c>
      <c r="F29" s="124" t="s">
        <v>265</v>
      </c>
      <c r="G29" s="124" t="s">
        <v>276</v>
      </c>
      <c r="H29" s="124" t="s">
        <v>265</v>
      </c>
      <c r="I29" s="125">
        <v>2500000</v>
      </c>
      <c r="J29" s="125">
        <v>2500000</v>
      </c>
      <c r="K29" s="122" t="s">
        <v>267</v>
      </c>
      <c r="L29" s="122" t="s">
        <v>267</v>
      </c>
      <c r="M29" s="122" t="s">
        <v>268</v>
      </c>
      <c r="N29" s="122" t="s">
        <v>269</v>
      </c>
      <c r="O29" s="122" t="s">
        <v>304</v>
      </c>
      <c r="P29" s="122" t="s">
        <v>270</v>
      </c>
      <c r="Q29" s="122" t="s">
        <v>305</v>
      </c>
    </row>
    <row r="30" spans="1:17" x14ac:dyDescent="0.2">
      <c r="A30" s="122" t="s">
        <v>337</v>
      </c>
      <c r="B30" s="123" t="s">
        <v>338</v>
      </c>
      <c r="C30" s="124" t="s">
        <v>265</v>
      </c>
      <c r="D30" s="124" t="s">
        <v>293</v>
      </c>
      <c r="E30" s="124" t="s">
        <v>297</v>
      </c>
      <c r="F30" s="124" t="s">
        <v>265</v>
      </c>
      <c r="G30" s="124" t="s">
        <v>294</v>
      </c>
      <c r="H30" s="124" t="s">
        <v>265</v>
      </c>
      <c r="I30" s="125">
        <v>96000000</v>
      </c>
      <c r="J30" s="125">
        <v>96000000</v>
      </c>
      <c r="K30" s="122" t="s">
        <v>267</v>
      </c>
      <c r="L30" s="122" t="s">
        <v>267</v>
      </c>
      <c r="M30" s="122" t="s">
        <v>268</v>
      </c>
      <c r="N30" s="122" t="s">
        <v>269</v>
      </c>
      <c r="O30" s="122" t="s">
        <v>304</v>
      </c>
      <c r="P30" s="122" t="s">
        <v>270</v>
      </c>
      <c r="Q30" s="122" t="s">
        <v>305</v>
      </c>
    </row>
    <row r="31" spans="1:17" x14ac:dyDescent="0.2">
      <c r="A31" s="122" t="s">
        <v>339</v>
      </c>
      <c r="B31" s="123" t="s">
        <v>340</v>
      </c>
      <c r="C31" s="124" t="s">
        <v>330</v>
      </c>
      <c r="D31" s="124" t="s">
        <v>330</v>
      </c>
      <c r="E31" s="124" t="s">
        <v>265</v>
      </c>
      <c r="F31" s="124" t="s">
        <v>265</v>
      </c>
      <c r="G31" s="124" t="s">
        <v>276</v>
      </c>
      <c r="H31" s="124" t="s">
        <v>265</v>
      </c>
      <c r="I31" s="125">
        <v>4000000</v>
      </c>
      <c r="J31" s="125">
        <v>4000000</v>
      </c>
      <c r="K31" s="122" t="s">
        <v>267</v>
      </c>
      <c r="L31" s="122" t="s">
        <v>267</v>
      </c>
      <c r="M31" s="122" t="s">
        <v>268</v>
      </c>
      <c r="N31" s="122" t="s">
        <v>269</v>
      </c>
      <c r="O31" s="122" t="s">
        <v>304</v>
      </c>
      <c r="P31" s="122" t="s">
        <v>270</v>
      </c>
      <c r="Q31" s="122" t="s">
        <v>305</v>
      </c>
    </row>
    <row r="32" spans="1:17" x14ac:dyDescent="0.2">
      <c r="A32" s="122" t="s">
        <v>341</v>
      </c>
      <c r="B32" s="123" t="s">
        <v>342</v>
      </c>
      <c r="C32" s="124" t="s">
        <v>275</v>
      </c>
      <c r="D32" s="124" t="s">
        <v>275</v>
      </c>
      <c r="E32" s="124" t="s">
        <v>265</v>
      </c>
      <c r="F32" s="124" t="s">
        <v>265</v>
      </c>
      <c r="G32" s="124" t="s">
        <v>276</v>
      </c>
      <c r="H32" s="124" t="s">
        <v>265</v>
      </c>
      <c r="I32" s="125">
        <v>7000000</v>
      </c>
      <c r="J32" s="125">
        <v>7000000</v>
      </c>
      <c r="K32" s="122" t="s">
        <v>267</v>
      </c>
      <c r="L32" s="122" t="s">
        <v>267</v>
      </c>
      <c r="M32" s="122" t="s">
        <v>268</v>
      </c>
      <c r="N32" s="122" t="s">
        <v>269</v>
      </c>
      <c r="O32" s="122" t="s">
        <v>150</v>
      </c>
      <c r="P32" s="122" t="s">
        <v>270</v>
      </c>
      <c r="Q32" s="122" t="s">
        <v>271</v>
      </c>
    </row>
    <row r="33" spans="1:17" x14ac:dyDescent="0.2">
      <c r="A33" s="122" t="s">
        <v>343</v>
      </c>
      <c r="B33" s="123" t="s">
        <v>344</v>
      </c>
      <c r="C33" s="124" t="s">
        <v>264</v>
      </c>
      <c r="D33" s="124" t="s">
        <v>274</v>
      </c>
      <c r="E33" s="124" t="s">
        <v>265</v>
      </c>
      <c r="F33" s="124" t="s">
        <v>265</v>
      </c>
      <c r="G33" s="124" t="s">
        <v>276</v>
      </c>
      <c r="H33" s="124" t="s">
        <v>265</v>
      </c>
      <c r="I33" s="125">
        <v>20000000</v>
      </c>
      <c r="J33" s="125">
        <v>20000000</v>
      </c>
      <c r="K33" s="122" t="s">
        <v>267</v>
      </c>
      <c r="L33" s="122" t="s">
        <v>267</v>
      </c>
      <c r="M33" s="122" t="s">
        <v>268</v>
      </c>
      <c r="N33" s="122" t="s">
        <v>269</v>
      </c>
      <c r="O33" s="122" t="s">
        <v>321</v>
      </c>
      <c r="P33" s="122" t="s">
        <v>270</v>
      </c>
      <c r="Q33" s="122" t="s">
        <v>322</v>
      </c>
    </row>
    <row r="34" spans="1:17" ht="25.5" x14ac:dyDescent="0.2">
      <c r="A34" s="122" t="s">
        <v>345</v>
      </c>
      <c r="B34" s="123" t="s">
        <v>346</v>
      </c>
      <c r="C34" s="124" t="s">
        <v>293</v>
      </c>
      <c r="D34" s="124" t="s">
        <v>293</v>
      </c>
      <c r="E34" s="124" t="s">
        <v>297</v>
      </c>
      <c r="F34" s="124" t="s">
        <v>265</v>
      </c>
      <c r="G34" s="124" t="s">
        <v>276</v>
      </c>
      <c r="H34" s="124" t="s">
        <v>265</v>
      </c>
      <c r="I34" s="125">
        <v>12000000</v>
      </c>
      <c r="J34" s="125">
        <v>12000000</v>
      </c>
      <c r="K34" s="122" t="s">
        <v>267</v>
      </c>
      <c r="L34" s="122" t="s">
        <v>267</v>
      </c>
      <c r="M34" s="122" t="s">
        <v>268</v>
      </c>
      <c r="N34" s="122" t="s">
        <v>269</v>
      </c>
      <c r="O34" s="122" t="s">
        <v>321</v>
      </c>
      <c r="P34" s="122" t="s">
        <v>270</v>
      </c>
      <c r="Q34" s="122" t="s">
        <v>322</v>
      </c>
    </row>
    <row r="35" spans="1:17" x14ac:dyDescent="0.2">
      <c r="A35" s="122" t="s">
        <v>347</v>
      </c>
      <c r="B35" s="123" t="s">
        <v>348</v>
      </c>
      <c r="C35" s="124" t="s">
        <v>263</v>
      </c>
      <c r="D35" s="124" t="s">
        <v>264</v>
      </c>
      <c r="E35" s="124" t="s">
        <v>265</v>
      </c>
      <c r="F35" s="124" t="s">
        <v>265</v>
      </c>
      <c r="G35" s="124" t="s">
        <v>294</v>
      </c>
      <c r="H35" s="124" t="s">
        <v>267</v>
      </c>
      <c r="I35" s="125">
        <v>30000000</v>
      </c>
      <c r="J35" s="125">
        <v>30000000</v>
      </c>
      <c r="K35" s="122" t="s">
        <v>267</v>
      </c>
      <c r="L35" s="122" t="s">
        <v>267</v>
      </c>
      <c r="M35" s="122" t="s">
        <v>268</v>
      </c>
      <c r="N35" s="122" t="s">
        <v>269</v>
      </c>
      <c r="O35" s="122" t="s">
        <v>321</v>
      </c>
      <c r="P35" s="122" t="s">
        <v>270</v>
      </c>
      <c r="Q35" s="122" t="s">
        <v>322</v>
      </c>
    </row>
    <row r="36" spans="1:17" ht="25.5" x14ac:dyDescent="0.2">
      <c r="A36" s="122" t="s">
        <v>349</v>
      </c>
      <c r="B36" s="123" t="s">
        <v>350</v>
      </c>
      <c r="C36" s="124" t="s">
        <v>265</v>
      </c>
      <c r="D36" s="124" t="s">
        <v>265</v>
      </c>
      <c r="E36" s="124" t="s">
        <v>281</v>
      </c>
      <c r="F36" s="124" t="s">
        <v>265</v>
      </c>
      <c r="G36" s="124" t="s">
        <v>276</v>
      </c>
      <c r="H36" s="124" t="s">
        <v>265</v>
      </c>
      <c r="I36" s="125">
        <v>18000000</v>
      </c>
      <c r="J36" s="125">
        <v>18000000</v>
      </c>
      <c r="K36" s="122" t="s">
        <v>267</v>
      </c>
      <c r="L36" s="122" t="s">
        <v>267</v>
      </c>
      <c r="M36" s="122" t="s">
        <v>268</v>
      </c>
      <c r="N36" s="122" t="s">
        <v>269</v>
      </c>
      <c r="O36" s="122" t="s">
        <v>283</v>
      </c>
      <c r="P36" s="122" t="s">
        <v>270</v>
      </c>
      <c r="Q36" s="122" t="s">
        <v>284</v>
      </c>
    </row>
    <row r="37" spans="1:17" x14ac:dyDescent="0.2">
      <c r="A37" s="122" t="s">
        <v>351</v>
      </c>
      <c r="B37" s="123" t="s">
        <v>352</v>
      </c>
      <c r="C37" s="124" t="s">
        <v>264</v>
      </c>
      <c r="D37" s="124" t="s">
        <v>274</v>
      </c>
      <c r="E37" s="124" t="s">
        <v>293</v>
      </c>
      <c r="F37" s="124" t="s">
        <v>265</v>
      </c>
      <c r="G37" s="124" t="s">
        <v>266</v>
      </c>
      <c r="H37" s="124" t="s">
        <v>267</v>
      </c>
      <c r="I37" s="125">
        <v>250000000</v>
      </c>
      <c r="J37" s="125">
        <v>250000000</v>
      </c>
      <c r="K37" s="122" t="s">
        <v>267</v>
      </c>
      <c r="L37" s="122" t="s">
        <v>267</v>
      </c>
      <c r="M37" s="122" t="s">
        <v>268</v>
      </c>
      <c r="N37" s="122" t="s">
        <v>269</v>
      </c>
      <c r="O37" s="122" t="s">
        <v>283</v>
      </c>
      <c r="P37" s="122" t="s">
        <v>270</v>
      </c>
      <c r="Q37" s="122" t="s">
        <v>284</v>
      </c>
    </row>
    <row r="38" spans="1:17" ht="38.25" x14ac:dyDescent="0.2">
      <c r="A38" s="122" t="s">
        <v>353</v>
      </c>
      <c r="B38" s="123" t="s">
        <v>354</v>
      </c>
      <c r="C38" s="124" t="s">
        <v>265</v>
      </c>
      <c r="D38" s="124" t="s">
        <v>265</v>
      </c>
      <c r="E38" s="124" t="s">
        <v>281</v>
      </c>
      <c r="F38" s="124" t="s">
        <v>265</v>
      </c>
      <c r="G38" s="124" t="s">
        <v>303</v>
      </c>
      <c r="H38" s="124" t="s">
        <v>265</v>
      </c>
      <c r="I38" s="125">
        <v>20697930</v>
      </c>
      <c r="J38" s="125">
        <v>20697930</v>
      </c>
      <c r="K38" s="122" t="s">
        <v>267</v>
      </c>
      <c r="L38" s="122" t="s">
        <v>267</v>
      </c>
      <c r="M38" s="122" t="s">
        <v>268</v>
      </c>
      <c r="N38" s="122" t="s">
        <v>269</v>
      </c>
      <c r="O38" s="122" t="s">
        <v>277</v>
      </c>
      <c r="P38" s="122" t="s">
        <v>270</v>
      </c>
      <c r="Q38" s="122" t="s">
        <v>278</v>
      </c>
    </row>
    <row r="39" spans="1:17" ht="25.5" x14ac:dyDescent="0.2">
      <c r="A39" s="122" t="s">
        <v>355</v>
      </c>
      <c r="B39" s="123" t="s">
        <v>356</v>
      </c>
      <c r="C39" s="124" t="s">
        <v>265</v>
      </c>
      <c r="D39" s="124" t="s">
        <v>293</v>
      </c>
      <c r="E39" s="124" t="s">
        <v>297</v>
      </c>
      <c r="F39" s="124" t="s">
        <v>265</v>
      </c>
      <c r="G39" s="124" t="s">
        <v>294</v>
      </c>
      <c r="H39" s="124" t="s">
        <v>265</v>
      </c>
      <c r="I39" s="125">
        <v>56000000</v>
      </c>
      <c r="J39" s="125">
        <v>56000000</v>
      </c>
      <c r="K39" s="122" t="s">
        <v>267</v>
      </c>
      <c r="L39" s="122" t="s">
        <v>267</v>
      </c>
      <c r="M39" s="122" t="s">
        <v>268</v>
      </c>
      <c r="N39" s="122" t="s">
        <v>269</v>
      </c>
      <c r="O39" s="122" t="s">
        <v>357</v>
      </c>
      <c r="P39" s="122" t="s">
        <v>270</v>
      </c>
      <c r="Q39" s="122" t="s">
        <v>358</v>
      </c>
    </row>
    <row r="40" spans="1:17" ht="25.5" x14ac:dyDescent="0.2">
      <c r="A40" s="122" t="s">
        <v>359</v>
      </c>
      <c r="B40" s="123" t="s">
        <v>360</v>
      </c>
      <c r="C40" s="124" t="s">
        <v>265</v>
      </c>
      <c r="D40" s="124" t="s">
        <v>265</v>
      </c>
      <c r="E40" s="124" t="s">
        <v>281</v>
      </c>
      <c r="F40" s="124" t="s">
        <v>265</v>
      </c>
      <c r="G40" s="124" t="s">
        <v>276</v>
      </c>
      <c r="H40" s="124" t="s">
        <v>265</v>
      </c>
      <c r="I40" s="125">
        <v>9000000</v>
      </c>
      <c r="J40" s="125">
        <v>9000000</v>
      </c>
      <c r="K40" s="122" t="s">
        <v>267</v>
      </c>
      <c r="L40" s="122" t="s">
        <v>267</v>
      </c>
      <c r="M40" s="122" t="s">
        <v>268</v>
      </c>
      <c r="N40" s="122" t="s">
        <v>269</v>
      </c>
      <c r="O40" s="122" t="s">
        <v>361</v>
      </c>
      <c r="P40" s="122" t="s">
        <v>270</v>
      </c>
      <c r="Q40" s="122" t="s">
        <v>362</v>
      </c>
    </row>
    <row r="41" spans="1:17" ht="38.25" x14ac:dyDescent="0.2">
      <c r="A41" s="122" t="s">
        <v>363</v>
      </c>
      <c r="B41" s="123" t="s">
        <v>364</v>
      </c>
      <c r="C41" s="124" t="s">
        <v>265</v>
      </c>
      <c r="D41" s="124" t="s">
        <v>265</v>
      </c>
      <c r="E41" s="124" t="s">
        <v>281</v>
      </c>
      <c r="F41" s="124" t="s">
        <v>265</v>
      </c>
      <c r="G41" s="124" t="s">
        <v>303</v>
      </c>
      <c r="H41" s="124" t="s">
        <v>265</v>
      </c>
      <c r="I41" s="125">
        <v>59202000</v>
      </c>
      <c r="J41" s="125">
        <v>59202000</v>
      </c>
      <c r="K41" s="122" t="s">
        <v>267</v>
      </c>
      <c r="L41" s="122" t="s">
        <v>267</v>
      </c>
      <c r="M41" s="122" t="s">
        <v>268</v>
      </c>
      <c r="N41" s="122" t="s">
        <v>269</v>
      </c>
      <c r="O41" s="122" t="s">
        <v>365</v>
      </c>
      <c r="P41" s="122" t="s">
        <v>270</v>
      </c>
      <c r="Q41" s="122" t="s">
        <v>366</v>
      </c>
    </row>
    <row r="42" spans="1:17" ht="38.25" x14ac:dyDescent="0.2">
      <c r="A42" s="122" t="s">
        <v>363</v>
      </c>
      <c r="B42" s="123" t="s">
        <v>367</v>
      </c>
      <c r="C42" s="124" t="s">
        <v>265</v>
      </c>
      <c r="D42" s="124" t="s">
        <v>265</v>
      </c>
      <c r="E42" s="124" t="s">
        <v>281</v>
      </c>
      <c r="F42" s="124" t="s">
        <v>265</v>
      </c>
      <c r="G42" s="124" t="s">
        <v>303</v>
      </c>
      <c r="H42" s="124" t="s">
        <v>265</v>
      </c>
      <c r="I42" s="125">
        <v>27324000</v>
      </c>
      <c r="J42" s="125">
        <v>27324000</v>
      </c>
      <c r="K42" s="122" t="s">
        <v>267</v>
      </c>
      <c r="L42" s="122" t="s">
        <v>267</v>
      </c>
      <c r="M42" s="122" t="s">
        <v>268</v>
      </c>
      <c r="N42" s="122" t="s">
        <v>269</v>
      </c>
      <c r="O42" s="122" t="s">
        <v>368</v>
      </c>
      <c r="P42" s="122" t="s">
        <v>270</v>
      </c>
      <c r="Q42" s="122" t="s">
        <v>369</v>
      </c>
    </row>
    <row r="43" spans="1:17" ht="51" x14ac:dyDescent="0.2">
      <c r="A43" s="122" t="s">
        <v>363</v>
      </c>
      <c r="B43" s="123" t="s">
        <v>370</v>
      </c>
      <c r="C43" s="124" t="s">
        <v>265</v>
      </c>
      <c r="D43" s="124" t="s">
        <v>265</v>
      </c>
      <c r="E43" s="124" t="s">
        <v>281</v>
      </c>
      <c r="F43" s="124" t="s">
        <v>265</v>
      </c>
      <c r="G43" s="124" t="s">
        <v>303</v>
      </c>
      <c r="H43" s="124" t="s">
        <v>267</v>
      </c>
      <c r="I43" s="125">
        <v>99000000</v>
      </c>
      <c r="J43" s="125">
        <v>99000000</v>
      </c>
      <c r="K43" s="122" t="s">
        <v>267</v>
      </c>
      <c r="L43" s="122" t="s">
        <v>267</v>
      </c>
      <c r="M43" s="122" t="s">
        <v>268</v>
      </c>
      <c r="N43" s="122" t="s">
        <v>269</v>
      </c>
      <c r="O43" s="122" t="s">
        <v>361</v>
      </c>
      <c r="P43" s="122" t="s">
        <v>270</v>
      </c>
      <c r="Q43" s="122" t="s">
        <v>362</v>
      </c>
    </row>
    <row r="44" spans="1:17" x14ac:dyDescent="0.2">
      <c r="A44" s="122" t="s">
        <v>363</v>
      </c>
      <c r="B44" s="123" t="s">
        <v>371</v>
      </c>
      <c r="C44" s="124" t="s">
        <v>265</v>
      </c>
      <c r="D44" s="124" t="s">
        <v>265</v>
      </c>
      <c r="E44" s="124" t="s">
        <v>281</v>
      </c>
      <c r="F44" s="124" t="s">
        <v>265</v>
      </c>
      <c r="G44" s="124" t="s">
        <v>303</v>
      </c>
      <c r="H44" s="124" t="s">
        <v>265</v>
      </c>
      <c r="I44" s="125">
        <v>17600000</v>
      </c>
      <c r="J44" s="125">
        <v>17600000</v>
      </c>
      <c r="K44" s="122" t="s">
        <v>267</v>
      </c>
      <c r="L44" s="122" t="s">
        <v>267</v>
      </c>
      <c r="M44" s="122" t="s">
        <v>268</v>
      </c>
      <c r="N44" s="122" t="s">
        <v>269</v>
      </c>
      <c r="O44" s="122" t="s">
        <v>308</v>
      </c>
      <c r="P44" s="122" t="s">
        <v>270</v>
      </c>
      <c r="Q44" s="122" t="s">
        <v>309</v>
      </c>
    </row>
    <row r="45" spans="1:17" x14ac:dyDescent="0.2">
      <c r="A45" s="122" t="s">
        <v>372</v>
      </c>
      <c r="B45" s="123" t="s">
        <v>373</v>
      </c>
      <c r="C45" s="124" t="s">
        <v>265</v>
      </c>
      <c r="D45" s="124" t="s">
        <v>293</v>
      </c>
      <c r="E45" s="124" t="s">
        <v>297</v>
      </c>
      <c r="F45" s="124" t="s">
        <v>265</v>
      </c>
      <c r="G45" s="124" t="s">
        <v>294</v>
      </c>
      <c r="H45" s="124" t="s">
        <v>265</v>
      </c>
      <c r="I45" s="125">
        <v>154992520</v>
      </c>
      <c r="J45" s="125">
        <v>154992520</v>
      </c>
      <c r="K45" s="122" t="s">
        <v>267</v>
      </c>
      <c r="L45" s="122" t="s">
        <v>267</v>
      </c>
      <c r="M45" s="122" t="s">
        <v>268</v>
      </c>
      <c r="N45" s="122" t="s">
        <v>269</v>
      </c>
      <c r="O45" s="122" t="s">
        <v>277</v>
      </c>
      <c r="P45" s="122" t="s">
        <v>270</v>
      </c>
      <c r="Q45" s="122" t="s">
        <v>278</v>
      </c>
    </row>
    <row r="46" spans="1:17" x14ac:dyDescent="0.2">
      <c r="A46" s="122" t="s">
        <v>374</v>
      </c>
      <c r="B46" s="123" t="s">
        <v>375</v>
      </c>
      <c r="C46" s="124" t="s">
        <v>264</v>
      </c>
      <c r="D46" s="124" t="s">
        <v>264</v>
      </c>
      <c r="E46" s="124" t="s">
        <v>330</v>
      </c>
      <c r="F46" s="124" t="s">
        <v>265</v>
      </c>
      <c r="G46" s="124" t="s">
        <v>303</v>
      </c>
      <c r="H46" s="124" t="s">
        <v>265</v>
      </c>
      <c r="I46" s="125">
        <v>26380228</v>
      </c>
      <c r="J46" s="125">
        <v>26380228</v>
      </c>
      <c r="K46" s="122" t="s">
        <v>265</v>
      </c>
      <c r="L46" s="122" t="s">
        <v>265</v>
      </c>
      <c r="M46" s="122" t="s">
        <v>268</v>
      </c>
      <c r="N46" s="122" t="s">
        <v>269</v>
      </c>
      <c r="O46" s="122" t="s">
        <v>376</v>
      </c>
      <c r="P46" s="122" t="s">
        <v>270</v>
      </c>
      <c r="Q46" s="122" t="s">
        <v>377</v>
      </c>
    </row>
    <row r="47" spans="1:17" x14ac:dyDescent="0.2">
      <c r="A47" s="122" t="s">
        <v>374</v>
      </c>
      <c r="B47" s="123" t="s">
        <v>378</v>
      </c>
      <c r="C47" s="124" t="s">
        <v>264</v>
      </c>
      <c r="D47" s="124" t="s">
        <v>264</v>
      </c>
      <c r="E47" s="124" t="s">
        <v>330</v>
      </c>
      <c r="F47" s="124" t="s">
        <v>265</v>
      </c>
      <c r="G47" s="124" t="s">
        <v>303</v>
      </c>
      <c r="H47" s="124" t="s">
        <v>265</v>
      </c>
      <c r="I47" s="125">
        <v>23307430</v>
      </c>
      <c r="J47" s="125">
        <v>23307430</v>
      </c>
      <c r="K47" s="122" t="s">
        <v>267</v>
      </c>
      <c r="L47" s="122" t="s">
        <v>267</v>
      </c>
      <c r="M47" s="122" t="s">
        <v>268</v>
      </c>
      <c r="N47" s="122" t="s">
        <v>269</v>
      </c>
      <c r="O47" s="122" t="s">
        <v>379</v>
      </c>
      <c r="P47" s="122" t="s">
        <v>270</v>
      </c>
      <c r="Q47" s="122" t="s">
        <v>380</v>
      </c>
    </row>
    <row r="48" spans="1:17" x14ac:dyDescent="0.2">
      <c r="A48" s="122" t="s">
        <v>374</v>
      </c>
      <c r="B48" s="123" t="s">
        <v>381</v>
      </c>
      <c r="C48" s="124" t="s">
        <v>293</v>
      </c>
      <c r="D48" s="124" t="s">
        <v>293</v>
      </c>
      <c r="E48" s="124" t="s">
        <v>297</v>
      </c>
      <c r="F48" s="124" t="s">
        <v>265</v>
      </c>
      <c r="G48" s="124" t="s">
        <v>303</v>
      </c>
      <c r="H48" s="124" t="s">
        <v>265</v>
      </c>
      <c r="I48" s="125">
        <v>28675000</v>
      </c>
      <c r="J48" s="125">
        <v>28675000</v>
      </c>
      <c r="K48" s="122" t="s">
        <v>267</v>
      </c>
      <c r="L48" s="122" t="s">
        <v>267</v>
      </c>
      <c r="M48" s="122" t="s">
        <v>268</v>
      </c>
      <c r="N48" s="122" t="s">
        <v>269</v>
      </c>
      <c r="O48" s="122" t="s">
        <v>382</v>
      </c>
      <c r="P48" s="122" t="s">
        <v>270</v>
      </c>
      <c r="Q48" s="122" t="s">
        <v>383</v>
      </c>
    </row>
    <row r="49" spans="1:17" x14ac:dyDescent="0.2">
      <c r="A49" s="122" t="s">
        <v>374</v>
      </c>
      <c r="B49" s="123" t="s">
        <v>384</v>
      </c>
      <c r="C49" s="124" t="s">
        <v>265</v>
      </c>
      <c r="D49" s="124" t="s">
        <v>265</v>
      </c>
      <c r="E49" s="124" t="s">
        <v>281</v>
      </c>
      <c r="F49" s="124" t="s">
        <v>265</v>
      </c>
      <c r="G49" s="124" t="s">
        <v>303</v>
      </c>
      <c r="H49" s="124" t="s">
        <v>265</v>
      </c>
      <c r="I49" s="125">
        <v>35000000</v>
      </c>
      <c r="J49" s="125">
        <v>35000000</v>
      </c>
      <c r="K49" s="122" t="s">
        <v>267</v>
      </c>
      <c r="L49" s="122" t="s">
        <v>267</v>
      </c>
      <c r="M49" s="122" t="s">
        <v>268</v>
      </c>
      <c r="N49" s="122" t="s">
        <v>269</v>
      </c>
      <c r="O49" s="122" t="s">
        <v>385</v>
      </c>
      <c r="P49" s="122" t="s">
        <v>270</v>
      </c>
      <c r="Q49" s="122" t="s">
        <v>386</v>
      </c>
    </row>
    <row r="50" spans="1:17" x14ac:dyDescent="0.2">
      <c r="A50" s="122" t="s">
        <v>387</v>
      </c>
      <c r="B50" s="123" t="s">
        <v>388</v>
      </c>
      <c r="C50" s="124" t="s">
        <v>263</v>
      </c>
      <c r="D50" s="124" t="s">
        <v>263</v>
      </c>
      <c r="E50" s="124" t="s">
        <v>290</v>
      </c>
      <c r="F50" s="124" t="s">
        <v>265</v>
      </c>
      <c r="G50" s="124" t="s">
        <v>276</v>
      </c>
      <c r="H50" s="124" t="s">
        <v>265</v>
      </c>
      <c r="I50" s="125">
        <v>20000000</v>
      </c>
      <c r="J50" s="125">
        <v>20000000</v>
      </c>
      <c r="K50" s="122" t="s">
        <v>267</v>
      </c>
      <c r="L50" s="122" t="s">
        <v>267</v>
      </c>
      <c r="M50" s="122" t="s">
        <v>268</v>
      </c>
      <c r="N50" s="122" t="s">
        <v>269</v>
      </c>
      <c r="O50" s="122" t="s">
        <v>283</v>
      </c>
      <c r="P50" s="122" t="s">
        <v>270</v>
      </c>
      <c r="Q50" s="122" t="s">
        <v>284</v>
      </c>
    </row>
    <row r="51" spans="1:17" x14ac:dyDescent="0.2">
      <c r="A51" s="122" t="s">
        <v>389</v>
      </c>
      <c r="B51" s="123" t="s">
        <v>390</v>
      </c>
      <c r="C51" s="124" t="s">
        <v>293</v>
      </c>
      <c r="D51" s="124" t="s">
        <v>263</v>
      </c>
      <c r="E51" s="124" t="s">
        <v>288</v>
      </c>
      <c r="F51" s="124" t="s">
        <v>265</v>
      </c>
      <c r="G51" s="124" t="s">
        <v>276</v>
      </c>
      <c r="H51" s="124" t="s">
        <v>265</v>
      </c>
      <c r="I51" s="125">
        <v>4000000</v>
      </c>
      <c r="J51" s="125">
        <v>4000000</v>
      </c>
      <c r="K51" s="122" t="s">
        <v>267</v>
      </c>
      <c r="L51" s="122" t="s">
        <v>267</v>
      </c>
      <c r="M51" s="122" t="s">
        <v>268</v>
      </c>
      <c r="N51" s="122" t="s">
        <v>269</v>
      </c>
      <c r="O51" s="122" t="s">
        <v>283</v>
      </c>
      <c r="P51" s="122" t="s">
        <v>270</v>
      </c>
      <c r="Q51" s="122" t="s">
        <v>284</v>
      </c>
    </row>
    <row r="52" spans="1:17" ht="25.5" x14ac:dyDescent="0.2">
      <c r="A52" s="122" t="s">
        <v>391</v>
      </c>
      <c r="B52" s="123" t="s">
        <v>392</v>
      </c>
      <c r="C52" s="124" t="s">
        <v>293</v>
      </c>
      <c r="D52" s="124" t="s">
        <v>293</v>
      </c>
      <c r="E52" s="124" t="s">
        <v>297</v>
      </c>
      <c r="F52" s="124" t="s">
        <v>265</v>
      </c>
      <c r="G52" s="124" t="s">
        <v>276</v>
      </c>
      <c r="H52" s="124" t="s">
        <v>265</v>
      </c>
      <c r="I52" s="125">
        <v>5890500</v>
      </c>
      <c r="J52" s="125">
        <v>5890500</v>
      </c>
      <c r="K52" s="122" t="s">
        <v>267</v>
      </c>
      <c r="L52" s="122" t="s">
        <v>267</v>
      </c>
      <c r="M52" s="122" t="s">
        <v>268</v>
      </c>
      <c r="N52" s="122" t="s">
        <v>269</v>
      </c>
      <c r="O52" s="122" t="s">
        <v>304</v>
      </c>
      <c r="P52" s="122" t="s">
        <v>270</v>
      </c>
      <c r="Q52" s="122" t="s">
        <v>305</v>
      </c>
    </row>
    <row r="53" spans="1:17" x14ac:dyDescent="0.2">
      <c r="A53" s="122" t="s">
        <v>393</v>
      </c>
      <c r="B53" s="123" t="s">
        <v>394</v>
      </c>
      <c r="C53" s="124" t="s">
        <v>265</v>
      </c>
      <c r="D53" s="124" t="s">
        <v>265</v>
      </c>
      <c r="E53" s="124" t="s">
        <v>281</v>
      </c>
      <c r="F53" s="124" t="s">
        <v>265</v>
      </c>
      <c r="G53" s="124" t="s">
        <v>276</v>
      </c>
      <c r="H53" s="124" t="s">
        <v>265</v>
      </c>
      <c r="I53" s="125">
        <v>2200000</v>
      </c>
      <c r="J53" s="125">
        <v>2200000</v>
      </c>
      <c r="K53" s="122" t="s">
        <v>267</v>
      </c>
      <c r="L53" s="122" t="s">
        <v>267</v>
      </c>
      <c r="M53" s="122" t="s">
        <v>268</v>
      </c>
      <c r="N53" s="122" t="s">
        <v>269</v>
      </c>
      <c r="O53" s="122" t="s">
        <v>361</v>
      </c>
      <c r="P53" s="122" t="s">
        <v>270</v>
      </c>
      <c r="Q53" s="122" t="s">
        <v>362</v>
      </c>
    </row>
    <row r="54" spans="1:17" x14ac:dyDescent="0.2">
      <c r="A54" s="122" t="s">
        <v>395</v>
      </c>
      <c r="B54" s="123" t="s">
        <v>396</v>
      </c>
      <c r="C54" s="124" t="s">
        <v>274</v>
      </c>
      <c r="D54" s="124" t="s">
        <v>274</v>
      </c>
      <c r="E54" s="124" t="s">
        <v>330</v>
      </c>
      <c r="F54" s="124" t="s">
        <v>265</v>
      </c>
      <c r="G54" s="124" t="s">
        <v>276</v>
      </c>
      <c r="H54" s="124" t="s">
        <v>265</v>
      </c>
      <c r="I54" s="125">
        <v>8000000</v>
      </c>
      <c r="J54" s="125">
        <v>8000000</v>
      </c>
      <c r="K54" s="122" t="s">
        <v>267</v>
      </c>
      <c r="L54" s="122" t="s">
        <v>267</v>
      </c>
      <c r="M54" s="122" t="s">
        <v>268</v>
      </c>
      <c r="N54" s="122" t="s">
        <v>269</v>
      </c>
      <c r="O54" s="122" t="s">
        <v>277</v>
      </c>
      <c r="P54" s="122" t="s">
        <v>270</v>
      </c>
      <c r="Q54" s="122" t="s">
        <v>278</v>
      </c>
    </row>
    <row r="55" spans="1:17" x14ac:dyDescent="0.2">
      <c r="A55" s="122" t="s">
        <v>397</v>
      </c>
      <c r="B55" s="123" t="s">
        <v>398</v>
      </c>
      <c r="C55" s="124" t="s">
        <v>263</v>
      </c>
      <c r="D55" s="124" t="s">
        <v>263</v>
      </c>
      <c r="E55" s="124" t="s">
        <v>288</v>
      </c>
      <c r="F55" s="124" t="s">
        <v>265</v>
      </c>
      <c r="G55" s="124" t="s">
        <v>276</v>
      </c>
      <c r="H55" s="124" t="s">
        <v>265</v>
      </c>
      <c r="I55" s="125">
        <v>1000000</v>
      </c>
      <c r="J55" s="125">
        <v>1000000</v>
      </c>
      <c r="K55" s="122" t="s">
        <v>267</v>
      </c>
      <c r="L55" s="122" t="s">
        <v>267</v>
      </c>
      <c r="M55" s="122" t="s">
        <v>268</v>
      </c>
      <c r="N55" s="122" t="s">
        <v>269</v>
      </c>
      <c r="O55" s="122" t="s">
        <v>361</v>
      </c>
      <c r="P55" s="122" t="s">
        <v>270</v>
      </c>
      <c r="Q55" s="122" t="s">
        <v>362</v>
      </c>
    </row>
    <row r="56" spans="1:17" x14ac:dyDescent="0.2">
      <c r="A56" s="122" t="s">
        <v>399</v>
      </c>
      <c r="B56" s="123" t="s">
        <v>400</v>
      </c>
      <c r="C56" s="124" t="s">
        <v>281</v>
      </c>
      <c r="D56" s="124" t="s">
        <v>281</v>
      </c>
      <c r="E56" s="124" t="s">
        <v>265</v>
      </c>
      <c r="F56" s="124" t="s">
        <v>265</v>
      </c>
      <c r="G56" s="124" t="s">
        <v>276</v>
      </c>
      <c r="H56" s="124" t="s">
        <v>265</v>
      </c>
      <c r="I56" s="125">
        <v>15000000</v>
      </c>
      <c r="J56" s="125">
        <v>15000000</v>
      </c>
      <c r="K56" s="122" t="s">
        <v>267</v>
      </c>
      <c r="L56" s="122" t="s">
        <v>267</v>
      </c>
      <c r="M56" s="122" t="s">
        <v>268</v>
      </c>
      <c r="N56" s="122" t="s">
        <v>269</v>
      </c>
      <c r="O56" s="122" t="s">
        <v>277</v>
      </c>
      <c r="P56" s="122" t="s">
        <v>270</v>
      </c>
      <c r="Q56" s="122" t="s">
        <v>278</v>
      </c>
    </row>
    <row r="57" spans="1:17" x14ac:dyDescent="0.2">
      <c r="A57" s="122" t="s">
        <v>401</v>
      </c>
      <c r="B57" s="123" t="s">
        <v>402</v>
      </c>
      <c r="C57" s="124" t="s">
        <v>265</v>
      </c>
      <c r="D57" s="124" t="s">
        <v>265</v>
      </c>
      <c r="E57" s="124" t="s">
        <v>300</v>
      </c>
      <c r="F57" s="124" t="s">
        <v>265</v>
      </c>
      <c r="G57" s="124" t="s">
        <v>266</v>
      </c>
      <c r="H57" s="124" t="s">
        <v>265</v>
      </c>
      <c r="I57" s="125">
        <v>583798146</v>
      </c>
      <c r="J57" s="125">
        <v>583798146</v>
      </c>
      <c r="K57" s="122" t="s">
        <v>267</v>
      </c>
      <c r="L57" s="122" t="s">
        <v>267</v>
      </c>
      <c r="M57" s="122" t="s">
        <v>268</v>
      </c>
      <c r="N57" s="122" t="s">
        <v>269</v>
      </c>
      <c r="O57" s="122" t="s">
        <v>283</v>
      </c>
      <c r="P57" s="122" t="s">
        <v>270</v>
      </c>
      <c r="Q57" s="122" t="s">
        <v>284</v>
      </c>
    </row>
    <row r="58" spans="1:17" x14ac:dyDescent="0.2">
      <c r="A58" s="122" t="s">
        <v>403</v>
      </c>
      <c r="B58" s="123" t="s">
        <v>404</v>
      </c>
      <c r="C58" s="124" t="s">
        <v>265</v>
      </c>
      <c r="D58" s="124" t="s">
        <v>265</v>
      </c>
      <c r="E58" s="124" t="s">
        <v>300</v>
      </c>
      <c r="F58" s="124" t="s">
        <v>265</v>
      </c>
      <c r="G58" s="124" t="s">
        <v>303</v>
      </c>
      <c r="H58" s="124" t="s">
        <v>265</v>
      </c>
      <c r="I58" s="125">
        <v>7000000</v>
      </c>
      <c r="J58" s="125">
        <v>7000000</v>
      </c>
      <c r="K58" s="122" t="s">
        <v>267</v>
      </c>
      <c r="L58" s="122" t="s">
        <v>267</v>
      </c>
      <c r="M58" s="122" t="s">
        <v>268</v>
      </c>
      <c r="N58" s="122" t="s">
        <v>269</v>
      </c>
      <c r="O58" s="122" t="s">
        <v>365</v>
      </c>
      <c r="P58" s="122" t="s">
        <v>270</v>
      </c>
      <c r="Q58" s="122" t="s">
        <v>366</v>
      </c>
    </row>
    <row r="59" spans="1:17" x14ac:dyDescent="0.2">
      <c r="A59" s="122" t="s">
        <v>405</v>
      </c>
      <c r="B59" s="123" t="s">
        <v>406</v>
      </c>
      <c r="C59" s="124" t="s">
        <v>264</v>
      </c>
      <c r="D59" s="124" t="s">
        <v>274</v>
      </c>
      <c r="E59" s="124" t="s">
        <v>293</v>
      </c>
      <c r="F59" s="124" t="s">
        <v>265</v>
      </c>
      <c r="G59" s="124" t="s">
        <v>276</v>
      </c>
      <c r="H59" s="124" t="s">
        <v>265</v>
      </c>
      <c r="I59" s="125">
        <v>10000000</v>
      </c>
      <c r="J59" s="125">
        <v>10000000</v>
      </c>
      <c r="K59" s="122" t="s">
        <v>267</v>
      </c>
      <c r="L59" s="122" t="s">
        <v>267</v>
      </c>
      <c r="M59" s="122" t="s">
        <v>268</v>
      </c>
      <c r="N59" s="122" t="s">
        <v>269</v>
      </c>
      <c r="O59" s="122" t="s">
        <v>283</v>
      </c>
      <c r="P59" s="122" t="s">
        <v>270</v>
      </c>
      <c r="Q59" s="122" t="s">
        <v>284</v>
      </c>
    </row>
    <row r="60" spans="1:17" ht="25.5" x14ac:dyDescent="0.2">
      <c r="A60" s="122" t="s">
        <v>407</v>
      </c>
      <c r="B60" s="123" t="s">
        <v>408</v>
      </c>
      <c r="C60" s="124" t="s">
        <v>264</v>
      </c>
      <c r="D60" s="124" t="s">
        <v>274</v>
      </c>
      <c r="E60" s="124" t="s">
        <v>293</v>
      </c>
      <c r="F60" s="124" t="s">
        <v>265</v>
      </c>
      <c r="G60" s="124" t="s">
        <v>276</v>
      </c>
      <c r="H60" s="124" t="s">
        <v>265</v>
      </c>
      <c r="I60" s="125">
        <v>15000000</v>
      </c>
      <c r="J60" s="125">
        <v>15000000</v>
      </c>
      <c r="K60" s="122" t="s">
        <v>267</v>
      </c>
      <c r="L60" s="122" t="s">
        <v>267</v>
      </c>
      <c r="M60" s="122" t="s">
        <v>268</v>
      </c>
      <c r="N60" s="122" t="s">
        <v>269</v>
      </c>
      <c r="O60" s="122" t="s">
        <v>283</v>
      </c>
      <c r="P60" s="122" t="s">
        <v>270</v>
      </c>
      <c r="Q60" s="122" t="s">
        <v>284</v>
      </c>
    </row>
    <row r="61" spans="1:17" x14ac:dyDescent="0.2">
      <c r="A61" s="122" t="s">
        <v>301</v>
      </c>
      <c r="B61" s="123" t="s">
        <v>409</v>
      </c>
      <c r="C61" s="124" t="s">
        <v>293</v>
      </c>
      <c r="D61" s="124" t="s">
        <v>293</v>
      </c>
      <c r="E61" s="124" t="s">
        <v>297</v>
      </c>
      <c r="F61" s="124" t="s">
        <v>265</v>
      </c>
      <c r="G61" s="124" t="s">
        <v>303</v>
      </c>
      <c r="H61" s="124" t="s">
        <v>267</v>
      </c>
      <c r="I61" s="125">
        <v>408336413</v>
      </c>
      <c r="J61" s="125">
        <v>408336413</v>
      </c>
      <c r="K61" s="122" t="s">
        <v>267</v>
      </c>
      <c r="L61" s="122" t="s">
        <v>267</v>
      </c>
      <c r="M61" s="122" t="s">
        <v>268</v>
      </c>
      <c r="N61" s="122" t="s">
        <v>269</v>
      </c>
      <c r="O61" s="122" t="s">
        <v>304</v>
      </c>
      <c r="P61" s="122" t="s">
        <v>270</v>
      </c>
      <c r="Q61" s="122" t="s">
        <v>305</v>
      </c>
    </row>
    <row r="62" spans="1:17" x14ac:dyDescent="0.2">
      <c r="A62" s="122" t="s">
        <v>333</v>
      </c>
      <c r="B62" s="123" t="s">
        <v>410</v>
      </c>
      <c r="C62" s="124" t="s">
        <v>265</v>
      </c>
      <c r="D62" s="124" t="s">
        <v>265</v>
      </c>
      <c r="E62" s="124" t="s">
        <v>300</v>
      </c>
      <c r="F62" s="124" t="s">
        <v>265</v>
      </c>
      <c r="G62" s="124" t="s">
        <v>282</v>
      </c>
      <c r="H62" s="124" t="s">
        <v>265</v>
      </c>
      <c r="I62" s="125">
        <v>18000000</v>
      </c>
      <c r="J62" s="125">
        <v>18000000</v>
      </c>
      <c r="K62" s="122" t="s">
        <v>267</v>
      </c>
      <c r="L62" s="122" t="s">
        <v>267</v>
      </c>
      <c r="M62" s="122" t="s">
        <v>268</v>
      </c>
      <c r="N62" s="122" t="s">
        <v>269</v>
      </c>
      <c r="O62" s="122" t="s">
        <v>304</v>
      </c>
      <c r="P62" s="122" t="s">
        <v>270</v>
      </c>
      <c r="Q62" s="122" t="s">
        <v>305</v>
      </c>
    </row>
    <row r="63" spans="1:17" x14ac:dyDescent="0.2">
      <c r="A63" s="122" t="s">
        <v>411</v>
      </c>
      <c r="B63" s="123" t="s">
        <v>412</v>
      </c>
      <c r="C63" s="124" t="s">
        <v>263</v>
      </c>
      <c r="D63" s="124" t="s">
        <v>264</v>
      </c>
      <c r="E63" s="124" t="s">
        <v>293</v>
      </c>
      <c r="F63" s="124" t="s">
        <v>265</v>
      </c>
      <c r="G63" s="124" t="s">
        <v>294</v>
      </c>
      <c r="H63" s="124" t="s">
        <v>265</v>
      </c>
      <c r="I63" s="125">
        <v>34000000</v>
      </c>
      <c r="J63" s="125">
        <v>34000000</v>
      </c>
      <c r="K63" s="122" t="s">
        <v>267</v>
      </c>
      <c r="L63" s="122" t="s">
        <v>267</v>
      </c>
      <c r="M63" s="122" t="s">
        <v>268</v>
      </c>
      <c r="N63" s="122" t="s">
        <v>269</v>
      </c>
      <c r="O63" s="122" t="s">
        <v>304</v>
      </c>
      <c r="P63" s="122" t="s">
        <v>270</v>
      </c>
      <c r="Q63" s="122" t="s">
        <v>305</v>
      </c>
    </row>
    <row r="64" spans="1:17" x14ac:dyDescent="0.2">
      <c r="A64" s="122" t="s">
        <v>413</v>
      </c>
      <c r="B64" s="123" t="s">
        <v>414</v>
      </c>
      <c r="C64" s="124" t="s">
        <v>293</v>
      </c>
      <c r="D64" s="124" t="s">
        <v>263</v>
      </c>
      <c r="E64" s="124" t="s">
        <v>293</v>
      </c>
      <c r="F64" s="124" t="s">
        <v>265</v>
      </c>
      <c r="G64" s="124" t="s">
        <v>294</v>
      </c>
      <c r="H64" s="124" t="s">
        <v>265</v>
      </c>
      <c r="I64" s="125">
        <v>35000000</v>
      </c>
      <c r="J64" s="125">
        <v>35000000</v>
      </c>
      <c r="K64" s="122" t="s">
        <v>267</v>
      </c>
      <c r="L64" s="122" t="s">
        <v>267</v>
      </c>
      <c r="M64" s="122" t="s">
        <v>268</v>
      </c>
      <c r="N64" s="122" t="s">
        <v>269</v>
      </c>
      <c r="O64" s="122" t="s">
        <v>304</v>
      </c>
      <c r="P64" s="122" t="s">
        <v>270</v>
      </c>
      <c r="Q64" s="122" t="s">
        <v>305</v>
      </c>
    </row>
    <row r="65" spans="1:17" ht="25.5" x14ac:dyDescent="0.2">
      <c r="A65" s="122" t="s">
        <v>415</v>
      </c>
      <c r="B65" s="123" t="s">
        <v>416</v>
      </c>
      <c r="C65" s="124" t="s">
        <v>293</v>
      </c>
      <c r="D65" s="124" t="s">
        <v>263</v>
      </c>
      <c r="E65" s="124" t="s">
        <v>293</v>
      </c>
      <c r="F65" s="124" t="s">
        <v>265</v>
      </c>
      <c r="G65" s="124" t="s">
        <v>294</v>
      </c>
      <c r="H65" s="124" t="s">
        <v>265</v>
      </c>
      <c r="I65" s="125">
        <v>25000000</v>
      </c>
      <c r="J65" s="125">
        <v>25000000</v>
      </c>
      <c r="K65" s="122" t="s">
        <v>267</v>
      </c>
      <c r="L65" s="122" t="s">
        <v>267</v>
      </c>
      <c r="M65" s="122" t="s">
        <v>268</v>
      </c>
      <c r="N65" s="122" t="s">
        <v>269</v>
      </c>
      <c r="O65" s="122" t="s">
        <v>304</v>
      </c>
      <c r="P65" s="122" t="s">
        <v>270</v>
      </c>
      <c r="Q65" s="122" t="s">
        <v>305</v>
      </c>
    </row>
    <row r="66" spans="1:17" x14ac:dyDescent="0.2">
      <c r="A66" s="122" t="s">
        <v>417</v>
      </c>
      <c r="B66" s="123" t="s">
        <v>418</v>
      </c>
      <c r="C66" s="124" t="s">
        <v>293</v>
      </c>
      <c r="D66" s="124" t="s">
        <v>293</v>
      </c>
      <c r="E66" s="124" t="s">
        <v>297</v>
      </c>
      <c r="F66" s="124" t="s">
        <v>265</v>
      </c>
      <c r="G66" s="124" t="s">
        <v>282</v>
      </c>
      <c r="H66" s="124" t="s">
        <v>265</v>
      </c>
      <c r="I66" s="125">
        <v>20000000</v>
      </c>
      <c r="J66" s="125">
        <v>20000000</v>
      </c>
      <c r="K66" s="122" t="s">
        <v>267</v>
      </c>
      <c r="L66" s="122" t="s">
        <v>267</v>
      </c>
      <c r="M66" s="122" t="s">
        <v>268</v>
      </c>
      <c r="N66" s="122" t="s">
        <v>269</v>
      </c>
      <c r="O66" s="122" t="s">
        <v>304</v>
      </c>
      <c r="P66" s="122" t="s">
        <v>270</v>
      </c>
      <c r="Q66" s="122" t="s">
        <v>305</v>
      </c>
    </row>
    <row r="67" spans="1:17" ht="38.25" x14ac:dyDescent="0.2">
      <c r="A67" s="122" t="s">
        <v>419</v>
      </c>
      <c r="B67" s="123" t="s">
        <v>420</v>
      </c>
      <c r="C67" s="124" t="s">
        <v>274</v>
      </c>
      <c r="D67" s="124" t="s">
        <v>275</v>
      </c>
      <c r="E67" s="124" t="s">
        <v>265</v>
      </c>
      <c r="F67" s="124" t="s">
        <v>265</v>
      </c>
      <c r="G67" s="124" t="s">
        <v>294</v>
      </c>
      <c r="H67" s="124" t="s">
        <v>267</v>
      </c>
      <c r="I67" s="125">
        <v>35000000</v>
      </c>
      <c r="J67" s="125">
        <v>35000000</v>
      </c>
      <c r="K67" s="122" t="s">
        <v>267</v>
      </c>
      <c r="L67" s="122" t="s">
        <v>267</v>
      </c>
      <c r="M67" s="122" t="s">
        <v>268</v>
      </c>
      <c r="N67" s="122" t="s">
        <v>269</v>
      </c>
      <c r="O67" s="122" t="s">
        <v>277</v>
      </c>
      <c r="P67" s="122" t="s">
        <v>270</v>
      </c>
      <c r="Q67" s="122" t="s">
        <v>278</v>
      </c>
    </row>
    <row r="68" spans="1:17" x14ac:dyDescent="0.2">
      <c r="A68" s="122" t="s">
        <v>395</v>
      </c>
      <c r="B68" s="123" t="s">
        <v>421</v>
      </c>
      <c r="C68" s="124" t="s">
        <v>293</v>
      </c>
      <c r="D68" s="124" t="s">
        <v>293</v>
      </c>
      <c r="E68" s="124" t="s">
        <v>297</v>
      </c>
      <c r="F68" s="124" t="s">
        <v>265</v>
      </c>
      <c r="G68" s="124" t="s">
        <v>276</v>
      </c>
      <c r="H68" s="124" t="s">
        <v>265</v>
      </c>
      <c r="I68" s="125">
        <v>14931750</v>
      </c>
      <c r="J68" s="125">
        <v>14931750</v>
      </c>
      <c r="K68" s="122" t="s">
        <v>267</v>
      </c>
      <c r="L68" s="122" t="s">
        <v>267</v>
      </c>
      <c r="M68" s="122" t="s">
        <v>268</v>
      </c>
      <c r="N68" s="122" t="s">
        <v>269</v>
      </c>
      <c r="O68" s="122" t="s">
        <v>277</v>
      </c>
      <c r="P68" s="122" t="s">
        <v>270</v>
      </c>
      <c r="Q68" s="122" t="s">
        <v>278</v>
      </c>
    </row>
    <row r="69" spans="1:17" x14ac:dyDescent="0.2">
      <c r="A69" s="122" t="s">
        <v>422</v>
      </c>
      <c r="B69" s="123" t="s">
        <v>423</v>
      </c>
      <c r="C69" s="124" t="s">
        <v>263</v>
      </c>
      <c r="D69" s="124" t="s">
        <v>263</v>
      </c>
      <c r="E69" s="124" t="s">
        <v>265</v>
      </c>
      <c r="F69" s="124" t="s">
        <v>265</v>
      </c>
      <c r="G69" s="124" t="s">
        <v>276</v>
      </c>
      <c r="H69" s="124" t="s">
        <v>265</v>
      </c>
      <c r="I69" s="125">
        <v>4000000</v>
      </c>
      <c r="J69" s="125">
        <v>4000000</v>
      </c>
      <c r="K69" s="122" t="s">
        <v>267</v>
      </c>
      <c r="L69" s="122" t="s">
        <v>267</v>
      </c>
      <c r="M69" s="122" t="s">
        <v>268</v>
      </c>
      <c r="N69" s="122" t="s">
        <v>269</v>
      </c>
      <c r="O69" s="122" t="s">
        <v>283</v>
      </c>
      <c r="P69" s="122" t="s">
        <v>270</v>
      </c>
      <c r="Q69" s="122" t="s">
        <v>284</v>
      </c>
    </row>
    <row r="70" spans="1:17" x14ac:dyDescent="0.2">
      <c r="A70" s="122" t="s">
        <v>347</v>
      </c>
      <c r="B70" s="123" t="s">
        <v>424</v>
      </c>
      <c r="C70" s="124" t="s">
        <v>297</v>
      </c>
      <c r="D70" s="124" t="s">
        <v>297</v>
      </c>
      <c r="E70" s="124" t="s">
        <v>265</v>
      </c>
      <c r="F70" s="124" t="s">
        <v>265</v>
      </c>
      <c r="G70" s="124" t="s">
        <v>303</v>
      </c>
      <c r="H70" s="124" t="s">
        <v>265</v>
      </c>
      <c r="I70" s="125">
        <v>14930940</v>
      </c>
      <c r="J70" s="125">
        <v>14930940</v>
      </c>
      <c r="K70" s="122" t="s">
        <v>267</v>
      </c>
      <c r="L70" s="122" t="s">
        <v>267</v>
      </c>
      <c r="M70" s="122" t="s">
        <v>268</v>
      </c>
      <c r="N70" s="122" t="s">
        <v>269</v>
      </c>
      <c r="O70" s="122" t="s">
        <v>425</v>
      </c>
      <c r="P70" s="122" t="s">
        <v>270</v>
      </c>
      <c r="Q70" s="122" t="s">
        <v>426</v>
      </c>
    </row>
    <row r="71" spans="1:17" x14ac:dyDescent="0.2">
      <c r="A71" s="122" t="s">
        <v>419</v>
      </c>
      <c r="B71" s="123" t="s">
        <v>427</v>
      </c>
      <c r="C71" s="124" t="s">
        <v>274</v>
      </c>
      <c r="D71" s="124" t="s">
        <v>274</v>
      </c>
      <c r="E71" s="124" t="s">
        <v>293</v>
      </c>
      <c r="F71" s="124" t="s">
        <v>265</v>
      </c>
      <c r="G71" s="124" t="s">
        <v>303</v>
      </c>
      <c r="H71" s="124" t="s">
        <v>265</v>
      </c>
      <c r="I71" s="125">
        <v>9387135</v>
      </c>
      <c r="J71" s="125">
        <v>9387135</v>
      </c>
      <c r="K71" s="122" t="s">
        <v>267</v>
      </c>
      <c r="L71" s="122" t="s">
        <v>267</v>
      </c>
      <c r="M71" s="122" t="s">
        <v>268</v>
      </c>
      <c r="N71" s="122" t="s">
        <v>269</v>
      </c>
      <c r="O71" s="122" t="s">
        <v>425</v>
      </c>
      <c r="P71" s="122" t="s">
        <v>270</v>
      </c>
      <c r="Q71" s="122" t="s">
        <v>426</v>
      </c>
    </row>
    <row r="72" spans="1:17" x14ac:dyDescent="0.2">
      <c r="A72" s="122" t="s">
        <v>347</v>
      </c>
      <c r="B72" s="123" t="s">
        <v>428</v>
      </c>
      <c r="C72" s="124" t="s">
        <v>274</v>
      </c>
      <c r="D72" s="124" t="s">
        <v>274</v>
      </c>
      <c r="E72" s="124" t="s">
        <v>265</v>
      </c>
      <c r="F72" s="124" t="s">
        <v>265</v>
      </c>
      <c r="G72" s="124" t="s">
        <v>276</v>
      </c>
      <c r="H72" s="124" t="s">
        <v>265</v>
      </c>
      <c r="I72" s="125">
        <v>12000000</v>
      </c>
      <c r="J72" s="125">
        <v>12000000</v>
      </c>
      <c r="K72" s="122" t="s">
        <v>267</v>
      </c>
      <c r="L72" s="122" t="s">
        <v>267</v>
      </c>
      <c r="M72" s="122" t="s">
        <v>268</v>
      </c>
      <c r="N72" s="122" t="s">
        <v>269</v>
      </c>
      <c r="O72" s="122" t="s">
        <v>425</v>
      </c>
      <c r="P72" s="122" t="s">
        <v>270</v>
      </c>
      <c r="Q72" s="122" t="s">
        <v>426</v>
      </c>
    </row>
    <row r="73" spans="1:17" x14ac:dyDescent="0.2">
      <c r="A73" s="122" t="s">
        <v>429</v>
      </c>
      <c r="B73" s="123" t="s">
        <v>430</v>
      </c>
      <c r="C73" s="124" t="s">
        <v>293</v>
      </c>
      <c r="D73" s="124" t="s">
        <v>293</v>
      </c>
      <c r="E73" s="124" t="s">
        <v>297</v>
      </c>
      <c r="F73" s="124" t="s">
        <v>265</v>
      </c>
      <c r="G73" s="124" t="s">
        <v>276</v>
      </c>
      <c r="H73" s="124" t="s">
        <v>265</v>
      </c>
      <c r="I73" s="125">
        <v>20000000</v>
      </c>
      <c r="J73" s="125">
        <v>20000000</v>
      </c>
      <c r="K73" s="122" t="s">
        <v>267</v>
      </c>
      <c r="L73" s="122" t="s">
        <v>267</v>
      </c>
      <c r="M73" s="122" t="s">
        <v>268</v>
      </c>
      <c r="N73" s="122" t="s">
        <v>269</v>
      </c>
      <c r="O73" s="122" t="s">
        <v>365</v>
      </c>
      <c r="P73" s="122" t="s">
        <v>270</v>
      </c>
      <c r="Q73" s="122" t="s">
        <v>366</v>
      </c>
    </row>
    <row r="74" spans="1:17" x14ac:dyDescent="0.2">
      <c r="A74" s="122" t="s">
        <v>324</v>
      </c>
      <c r="B74" s="123" t="s">
        <v>431</v>
      </c>
      <c r="C74" s="124" t="s">
        <v>265</v>
      </c>
      <c r="D74" s="124" t="s">
        <v>265</v>
      </c>
      <c r="E74" s="124" t="s">
        <v>300</v>
      </c>
      <c r="F74" s="124" t="s">
        <v>265</v>
      </c>
      <c r="G74" s="124" t="s">
        <v>282</v>
      </c>
      <c r="H74" s="124" t="s">
        <v>265</v>
      </c>
      <c r="I74" s="125">
        <v>262214644</v>
      </c>
      <c r="J74" s="125">
        <v>262214644</v>
      </c>
      <c r="K74" s="122" t="s">
        <v>267</v>
      </c>
      <c r="L74" s="122" t="s">
        <v>267</v>
      </c>
      <c r="M74" s="122" t="s">
        <v>268</v>
      </c>
      <c r="N74" s="122" t="s">
        <v>269</v>
      </c>
      <c r="O74" s="122" t="s">
        <v>283</v>
      </c>
      <c r="P74" s="122" t="s">
        <v>270</v>
      </c>
      <c r="Q74" s="122" t="s">
        <v>284</v>
      </c>
    </row>
    <row r="75" spans="1:17" x14ac:dyDescent="0.2">
      <c r="A75" s="122" t="s">
        <v>432</v>
      </c>
      <c r="B75" s="123" t="s">
        <v>433</v>
      </c>
      <c r="C75" s="124" t="s">
        <v>293</v>
      </c>
      <c r="D75" s="124" t="s">
        <v>263</v>
      </c>
      <c r="E75" s="124" t="s">
        <v>263</v>
      </c>
      <c r="F75" s="124" t="s">
        <v>265</v>
      </c>
      <c r="G75" s="124" t="s">
        <v>266</v>
      </c>
      <c r="H75" s="124" t="s">
        <v>265</v>
      </c>
      <c r="I75" s="125">
        <v>3200000000</v>
      </c>
      <c r="J75" s="125">
        <v>3200000000</v>
      </c>
      <c r="K75" s="122" t="s">
        <v>267</v>
      </c>
      <c r="L75" s="122" t="s">
        <v>267</v>
      </c>
      <c r="M75" s="122" t="s">
        <v>268</v>
      </c>
      <c r="N75" s="122" t="s">
        <v>269</v>
      </c>
      <c r="O75" s="122" t="s">
        <v>150</v>
      </c>
      <c r="P75" s="122" t="s">
        <v>270</v>
      </c>
      <c r="Q75" s="122" t="s">
        <v>271</v>
      </c>
    </row>
    <row r="76" spans="1:17" x14ac:dyDescent="0.2">
      <c r="A76" s="122" t="s">
        <v>434</v>
      </c>
      <c r="B76" s="123" t="s">
        <v>435</v>
      </c>
      <c r="C76" s="124" t="s">
        <v>265</v>
      </c>
      <c r="D76" s="124" t="s">
        <v>265</v>
      </c>
      <c r="E76" s="124" t="s">
        <v>275</v>
      </c>
      <c r="F76" s="124" t="s">
        <v>265</v>
      </c>
      <c r="G76" s="124" t="s">
        <v>303</v>
      </c>
      <c r="H76" s="124" t="s">
        <v>267</v>
      </c>
      <c r="I76" s="125">
        <v>398000000</v>
      </c>
      <c r="J76" s="125">
        <v>398000000</v>
      </c>
      <c r="K76" s="122" t="s">
        <v>267</v>
      </c>
      <c r="L76" s="122" t="s">
        <v>267</v>
      </c>
      <c r="M76" s="122" t="s">
        <v>268</v>
      </c>
      <c r="N76" s="122" t="s">
        <v>269</v>
      </c>
      <c r="O76" s="122" t="s">
        <v>150</v>
      </c>
      <c r="P76" s="122" t="s">
        <v>270</v>
      </c>
      <c r="Q76" s="122" t="s">
        <v>271</v>
      </c>
    </row>
    <row r="77" spans="1:17" x14ac:dyDescent="0.2">
      <c r="A77" s="122" t="s">
        <v>434</v>
      </c>
      <c r="B77" s="123" t="s">
        <v>436</v>
      </c>
      <c r="C77" s="124" t="s">
        <v>265</v>
      </c>
      <c r="D77" s="124" t="s">
        <v>265</v>
      </c>
      <c r="E77" s="124" t="s">
        <v>263</v>
      </c>
      <c r="F77" s="124" t="s">
        <v>265</v>
      </c>
      <c r="G77" s="124" t="s">
        <v>303</v>
      </c>
      <c r="H77" s="124" t="s">
        <v>267</v>
      </c>
      <c r="I77" s="125">
        <v>13934000</v>
      </c>
      <c r="J77" s="125">
        <v>13934000</v>
      </c>
      <c r="K77" s="122" t="s">
        <v>267</v>
      </c>
      <c r="L77" s="122" t="s">
        <v>267</v>
      </c>
      <c r="M77" s="122" t="s">
        <v>268</v>
      </c>
      <c r="N77" s="122" t="s">
        <v>269</v>
      </c>
      <c r="O77" s="122" t="s">
        <v>150</v>
      </c>
      <c r="P77" s="122" t="s">
        <v>270</v>
      </c>
      <c r="Q77" s="122" t="s">
        <v>271</v>
      </c>
    </row>
    <row r="78" spans="1:17" x14ac:dyDescent="0.2">
      <c r="A78" s="122" t="s">
        <v>434</v>
      </c>
      <c r="B78" s="123" t="s">
        <v>437</v>
      </c>
      <c r="C78" s="124" t="s">
        <v>265</v>
      </c>
      <c r="D78" s="124" t="s">
        <v>265</v>
      </c>
      <c r="E78" s="124" t="s">
        <v>300</v>
      </c>
      <c r="F78" s="124" t="s">
        <v>265</v>
      </c>
      <c r="G78" s="124" t="s">
        <v>303</v>
      </c>
      <c r="H78" s="124" t="s">
        <v>267</v>
      </c>
      <c r="I78" s="125">
        <v>98750000</v>
      </c>
      <c r="J78" s="125">
        <v>98750000</v>
      </c>
      <c r="K78" s="122" t="s">
        <v>267</v>
      </c>
      <c r="L78" s="122" t="s">
        <v>267</v>
      </c>
      <c r="M78" s="122" t="s">
        <v>268</v>
      </c>
      <c r="N78" s="122" t="s">
        <v>269</v>
      </c>
      <c r="O78" s="122" t="s">
        <v>150</v>
      </c>
      <c r="P78" s="122" t="s">
        <v>270</v>
      </c>
      <c r="Q78" s="122" t="s">
        <v>271</v>
      </c>
    </row>
    <row r="79" spans="1:17" x14ac:dyDescent="0.2">
      <c r="A79" s="122" t="s">
        <v>434</v>
      </c>
      <c r="B79" s="123" t="s">
        <v>438</v>
      </c>
      <c r="C79" s="124" t="s">
        <v>263</v>
      </c>
      <c r="D79" s="124" t="s">
        <v>263</v>
      </c>
      <c r="E79" s="124" t="s">
        <v>288</v>
      </c>
      <c r="F79" s="124" t="s">
        <v>265</v>
      </c>
      <c r="G79" s="124" t="s">
        <v>303</v>
      </c>
      <c r="H79" s="124" t="s">
        <v>267</v>
      </c>
      <c r="I79" s="125">
        <v>1419379587</v>
      </c>
      <c r="J79" s="125">
        <v>1419379587</v>
      </c>
      <c r="K79" s="122" t="s">
        <v>267</v>
      </c>
      <c r="L79" s="122" t="s">
        <v>267</v>
      </c>
      <c r="M79" s="122" t="s">
        <v>268</v>
      </c>
      <c r="N79" s="122" t="s">
        <v>269</v>
      </c>
      <c r="O79" s="122" t="s">
        <v>150</v>
      </c>
      <c r="P79" s="122" t="s">
        <v>270</v>
      </c>
      <c r="Q79" s="122" t="s">
        <v>271</v>
      </c>
    </row>
    <row r="80" spans="1:17" x14ac:dyDescent="0.2">
      <c r="A80" s="122" t="s">
        <v>432</v>
      </c>
      <c r="B80" s="123" t="s">
        <v>439</v>
      </c>
      <c r="C80" s="124" t="s">
        <v>293</v>
      </c>
      <c r="D80" s="124" t="s">
        <v>263</v>
      </c>
      <c r="E80" s="124" t="s">
        <v>263</v>
      </c>
      <c r="F80" s="124" t="s">
        <v>265</v>
      </c>
      <c r="G80" s="124" t="s">
        <v>266</v>
      </c>
      <c r="H80" s="124" t="s">
        <v>267</v>
      </c>
      <c r="I80" s="125">
        <v>6680000000</v>
      </c>
      <c r="J80" s="125">
        <v>6680000000</v>
      </c>
      <c r="K80" s="122" t="s">
        <v>267</v>
      </c>
      <c r="L80" s="122" t="s">
        <v>267</v>
      </c>
      <c r="M80" s="122" t="s">
        <v>268</v>
      </c>
      <c r="N80" s="122" t="s">
        <v>269</v>
      </c>
      <c r="O80" s="122" t="s">
        <v>150</v>
      </c>
      <c r="P80" s="122" t="s">
        <v>270</v>
      </c>
      <c r="Q80" s="122" t="s">
        <v>271</v>
      </c>
    </row>
    <row r="81" spans="10:10" x14ac:dyDescent="0.2">
      <c r="J81" s="118">
        <f>SUM(J5:J80)</f>
        <v>18389607971</v>
      </c>
    </row>
  </sheetData>
  <mergeCells count="1">
    <mergeCell ref="A1:Q3"/>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workbookViewId="0">
      <selection activeCell="A8" sqref="A8"/>
    </sheetView>
  </sheetViews>
  <sheetFormatPr baseColWidth="10" defaultRowHeight="12.75" x14ac:dyDescent="0.2"/>
  <cols>
    <col min="1" max="1" width="67.140625" customWidth="1"/>
    <col min="2" max="2" width="25" customWidth="1"/>
  </cols>
  <sheetData>
    <row r="1" spans="1:3" ht="18" customHeight="1" x14ac:dyDescent="0.2">
      <c r="A1" s="142" t="s">
        <v>116</v>
      </c>
    </row>
    <row r="2" spans="1:3" ht="20.25" customHeight="1" x14ac:dyDescent="0.2">
      <c r="A2" s="142" t="s">
        <v>563</v>
      </c>
    </row>
    <row r="3" spans="1:3" ht="13.5" thickBot="1" x14ac:dyDescent="0.25"/>
    <row r="4" spans="1:3" x14ac:dyDescent="0.2">
      <c r="A4" s="803" t="s">
        <v>237</v>
      </c>
      <c r="B4" s="805" t="s">
        <v>238</v>
      </c>
      <c r="C4" s="110"/>
    </row>
    <row r="5" spans="1:3" ht="13.5" thickBot="1" x14ac:dyDescent="0.25">
      <c r="A5" s="804"/>
      <c r="B5" s="806"/>
      <c r="C5" s="110"/>
    </row>
    <row r="6" spans="1:3" ht="21.75" customHeight="1" thickBot="1" x14ac:dyDescent="0.25">
      <c r="A6" s="111" t="s">
        <v>239</v>
      </c>
      <c r="B6" s="126">
        <f>+B7+B8</f>
        <v>3380000000</v>
      </c>
      <c r="C6" s="110"/>
    </row>
    <row r="7" spans="1:3" ht="19.5" customHeight="1" thickBot="1" x14ac:dyDescent="0.25">
      <c r="A7" s="111" t="s">
        <v>240</v>
      </c>
      <c r="B7" s="126">
        <v>3200000000</v>
      </c>
      <c r="C7" s="110"/>
    </row>
    <row r="8" spans="1:3" ht="26.25" customHeight="1" thickBot="1" x14ac:dyDescent="0.25">
      <c r="A8" s="111" t="s">
        <v>241</v>
      </c>
      <c r="B8" s="126">
        <v>180000000</v>
      </c>
      <c r="C8" s="110"/>
    </row>
    <row r="9" spans="1:3" ht="51.75" customHeight="1" thickBot="1" x14ac:dyDescent="0.25">
      <c r="A9" s="113" t="s">
        <v>242</v>
      </c>
      <c r="B9" s="127">
        <v>3380000000</v>
      </c>
      <c r="C9" s="110"/>
    </row>
    <row r="10" spans="1:3" ht="45.75" customHeight="1" thickBot="1" x14ac:dyDescent="0.25">
      <c r="A10" s="112" t="s">
        <v>433</v>
      </c>
      <c r="B10" s="128">
        <v>3380000000</v>
      </c>
      <c r="C10" s="110"/>
    </row>
  </sheetData>
  <mergeCells count="2">
    <mergeCell ref="A4:A5"/>
    <mergeCell ref="B4:B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3"/>
  <sheetViews>
    <sheetView workbookViewId="0">
      <selection activeCell="B25" sqref="B25"/>
    </sheetView>
  </sheetViews>
  <sheetFormatPr baseColWidth="10" defaultRowHeight="15" x14ac:dyDescent="0.25"/>
  <cols>
    <col min="1" max="1" width="13.42578125" style="131" customWidth="1"/>
    <col min="2" max="2" width="27" style="131" customWidth="1"/>
    <col min="3" max="3" width="21.5703125" style="131" customWidth="1"/>
    <col min="4" max="11" width="5.42578125" style="131" customWidth="1"/>
    <col min="12" max="12" width="7" style="131" customWidth="1"/>
    <col min="13" max="13" width="9.5703125" style="131" customWidth="1"/>
    <col min="14" max="14" width="8" style="131" customWidth="1"/>
    <col min="15" max="15" width="9.5703125" style="131" customWidth="1"/>
    <col min="16" max="16" width="27.5703125" style="131" customWidth="1"/>
    <col min="17" max="19" width="18.85546875" style="131" hidden="1" customWidth="1"/>
    <col min="20" max="20" width="18.85546875" style="131" customWidth="1"/>
    <col min="21" max="27" width="18.85546875" style="131" hidden="1" customWidth="1"/>
    <col min="28" max="28" width="0" style="131" hidden="1" customWidth="1"/>
    <col min="29" max="29" width="6.42578125" style="131" customWidth="1"/>
    <col min="30" max="16384" width="11.42578125" style="131"/>
  </cols>
  <sheetData>
    <row r="1" spans="1:27" x14ac:dyDescent="0.25">
      <c r="A1" s="143" t="s">
        <v>116</v>
      </c>
    </row>
    <row r="2" spans="1:27" x14ac:dyDescent="0.25">
      <c r="A2" s="143" t="s">
        <v>562</v>
      </c>
    </row>
    <row r="4" spans="1:27" x14ac:dyDescent="0.25">
      <c r="A4" s="129" t="s">
        <v>441</v>
      </c>
      <c r="B4" s="129">
        <v>2019</v>
      </c>
      <c r="C4" s="130" t="s">
        <v>442</v>
      </c>
      <c r="D4" s="130" t="s">
        <v>442</v>
      </c>
      <c r="E4" s="130" t="s">
        <v>442</v>
      </c>
      <c r="F4" s="130" t="s">
        <v>442</v>
      </c>
      <c r="G4" s="130" t="s">
        <v>442</v>
      </c>
      <c r="H4" s="130" t="s">
        <v>442</v>
      </c>
      <c r="I4" s="130" t="s">
        <v>442</v>
      </c>
      <c r="J4" s="130" t="s">
        <v>442</v>
      </c>
      <c r="K4" s="130" t="s">
        <v>442</v>
      </c>
      <c r="L4" s="130" t="s">
        <v>442</v>
      </c>
      <c r="M4" s="130" t="s">
        <v>442</v>
      </c>
      <c r="N4" s="130" t="s">
        <v>442</v>
      </c>
      <c r="O4" s="130" t="s">
        <v>442</v>
      </c>
      <c r="P4" s="130" t="s">
        <v>442</v>
      </c>
      <c r="Q4" s="130" t="s">
        <v>442</v>
      </c>
      <c r="R4" s="130" t="s">
        <v>442</v>
      </c>
      <c r="S4" s="130" t="s">
        <v>442</v>
      </c>
      <c r="T4" s="130" t="s">
        <v>442</v>
      </c>
      <c r="U4" s="130" t="s">
        <v>442</v>
      </c>
      <c r="V4" s="130" t="s">
        <v>442</v>
      </c>
      <c r="W4" s="130" t="s">
        <v>442</v>
      </c>
      <c r="X4" s="130" t="s">
        <v>442</v>
      </c>
      <c r="Y4" s="130" t="s">
        <v>442</v>
      </c>
      <c r="Z4" s="130" t="s">
        <v>442</v>
      </c>
      <c r="AA4" s="130" t="s">
        <v>442</v>
      </c>
    </row>
    <row r="5" spans="1:27" x14ac:dyDescent="0.25">
      <c r="A5" s="129" t="s">
        <v>443</v>
      </c>
      <c r="B5" s="129" t="s">
        <v>444</v>
      </c>
      <c r="C5" s="130" t="s">
        <v>442</v>
      </c>
      <c r="D5" s="130" t="s">
        <v>442</v>
      </c>
      <c r="E5" s="130" t="s">
        <v>442</v>
      </c>
      <c r="F5" s="130" t="s">
        <v>442</v>
      </c>
      <c r="G5" s="130" t="s">
        <v>442</v>
      </c>
      <c r="H5" s="130" t="s">
        <v>442</v>
      </c>
      <c r="I5" s="130" t="s">
        <v>442</v>
      </c>
      <c r="J5" s="130" t="s">
        <v>442</v>
      </c>
      <c r="K5" s="130" t="s">
        <v>442</v>
      </c>
      <c r="L5" s="130" t="s">
        <v>442</v>
      </c>
      <c r="M5" s="130" t="s">
        <v>442</v>
      </c>
      <c r="N5" s="130" t="s">
        <v>442</v>
      </c>
      <c r="O5" s="130" t="s">
        <v>442</v>
      </c>
      <c r="P5" s="130" t="s">
        <v>442</v>
      </c>
      <c r="Q5" s="130" t="s">
        <v>442</v>
      </c>
      <c r="R5" s="130" t="s">
        <v>442</v>
      </c>
      <c r="S5" s="130" t="s">
        <v>442</v>
      </c>
      <c r="T5" s="130" t="s">
        <v>442</v>
      </c>
      <c r="U5" s="130" t="s">
        <v>442</v>
      </c>
      <c r="V5" s="130" t="s">
        <v>442</v>
      </c>
      <c r="W5" s="130" t="s">
        <v>442</v>
      </c>
      <c r="X5" s="130" t="s">
        <v>442</v>
      </c>
      <c r="Y5" s="130" t="s">
        <v>442</v>
      </c>
      <c r="Z5" s="130" t="s">
        <v>442</v>
      </c>
      <c r="AA5" s="130" t="s">
        <v>442</v>
      </c>
    </row>
    <row r="6" spans="1:27" x14ac:dyDescent="0.25">
      <c r="A6" s="132" t="s">
        <v>445</v>
      </c>
      <c r="B6" s="132" t="s">
        <v>446</v>
      </c>
      <c r="C6" s="130" t="s">
        <v>442</v>
      </c>
      <c r="D6" s="130" t="s">
        <v>442</v>
      </c>
      <c r="E6" s="130" t="s">
        <v>442</v>
      </c>
      <c r="F6" s="130" t="s">
        <v>442</v>
      </c>
      <c r="G6" s="130" t="s">
        <v>442</v>
      </c>
      <c r="H6" s="130" t="s">
        <v>442</v>
      </c>
      <c r="I6" s="130" t="s">
        <v>442</v>
      </c>
      <c r="J6" s="130" t="s">
        <v>442</v>
      </c>
      <c r="K6" s="130" t="s">
        <v>442</v>
      </c>
      <c r="L6" s="130" t="s">
        <v>442</v>
      </c>
      <c r="M6" s="130" t="s">
        <v>442</v>
      </c>
      <c r="N6" s="130" t="s">
        <v>442</v>
      </c>
      <c r="O6" s="130" t="s">
        <v>442</v>
      </c>
      <c r="P6" s="130" t="s">
        <v>442</v>
      </c>
      <c r="Q6" s="130" t="s">
        <v>442</v>
      </c>
      <c r="R6" s="130" t="s">
        <v>442</v>
      </c>
      <c r="S6" s="130" t="s">
        <v>442</v>
      </c>
      <c r="T6" s="133">
        <v>43466</v>
      </c>
      <c r="U6" s="130" t="s">
        <v>442</v>
      </c>
      <c r="V6" s="130" t="s">
        <v>442</v>
      </c>
      <c r="W6" s="130" t="s">
        <v>442</v>
      </c>
      <c r="X6" s="130" t="s">
        <v>442</v>
      </c>
      <c r="Y6" s="130" t="s">
        <v>442</v>
      </c>
      <c r="Z6" s="130" t="s">
        <v>442</v>
      </c>
      <c r="AA6" s="134">
        <v>43479</v>
      </c>
    </row>
    <row r="7" spans="1:27" ht="24" x14ac:dyDescent="0.25">
      <c r="A7" s="144" t="s">
        <v>447</v>
      </c>
      <c r="B7" s="144" t="s">
        <v>448</v>
      </c>
      <c r="C7" s="144" t="s">
        <v>449</v>
      </c>
      <c r="D7" s="144" t="s">
        <v>450</v>
      </c>
      <c r="E7" s="144" t="s">
        <v>451</v>
      </c>
      <c r="F7" s="144" t="s">
        <v>452</v>
      </c>
      <c r="G7" s="144" t="s">
        <v>453</v>
      </c>
      <c r="H7" s="144" t="s">
        <v>454</v>
      </c>
      <c r="I7" s="144" t="s">
        <v>455</v>
      </c>
      <c r="J7" s="144" t="s">
        <v>456</v>
      </c>
      <c r="K7" s="144" t="s">
        <v>457</v>
      </c>
      <c r="L7" s="144" t="s">
        <v>458</v>
      </c>
      <c r="M7" s="144" t="s">
        <v>459</v>
      </c>
      <c r="N7" s="144" t="s">
        <v>460</v>
      </c>
      <c r="O7" s="144" t="s">
        <v>461</v>
      </c>
      <c r="P7" s="144" t="s">
        <v>462</v>
      </c>
      <c r="Q7" s="144" t="s">
        <v>463</v>
      </c>
      <c r="R7" s="144" t="s">
        <v>464</v>
      </c>
      <c r="S7" s="144" t="s">
        <v>465</v>
      </c>
      <c r="T7" s="144" t="s">
        <v>466</v>
      </c>
      <c r="U7" s="135" t="s">
        <v>467</v>
      </c>
      <c r="V7" s="135" t="s">
        <v>468</v>
      </c>
      <c r="W7" s="135" t="s">
        <v>469</v>
      </c>
      <c r="X7" s="135" t="s">
        <v>470</v>
      </c>
      <c r="Y7" s="135" t="s">
        <v>471</v>
      </c>
      <c r="Z7" s="135" t="s">
        <v>472</v>
      </c>
      <c r="AA7" s="135" t="s">
        <v>473</v>
      </c>
    </row>
    <row r="8" spans="1:27" ht="22.5" x14ac:dyDescent="0.25">
      <c r="A8" s="136" t="s">
        <v>474</v>
      </c>
      <c r="B8" s="137" t="s">
        <v>475</v>
      </c>
      <c r="C8" s="138" t="s">
        <v>476</v>
      </c>
      <c r="D8" s="136" t="s">
        <v>477</v>
      </c>
      <c r="E8" s="136" t="s">
        <v>478</v>
      </c>
      <c r="F8" s="136" t="s">
        <v>478</v>
      </c>
      <c r="G8" s="136" t="s">
        <v>478</v>
      </c>
      <c r="H8" s="136" t="s">
        <v>479</v>
      </c>
      <c r="I8" s="136" t="s">
        <v>479</v>
      </c>
      <c r="J8" s="136"/>
      <c r="K8" s="136"/>
      <c r="L8" s="136"/>
      <c r="M8" s="136" t="s">
        <v>480</v>
      </c>
      <c r="N8" s="136" t="s">
        <v>297</v>
      </c>
      <c r="O8" s="136" t="s">
        <v>481</v>
      </c>
      <c r="P8" s="137" t="s">
        <v>482</v>
      </c>
      <c r="Q8" s="139">
        <v>6500000000</v>
      </c>
      <c r="R8" s="139">
        <v>0</v>
      </c>
      <c r="S8" s="139">
        <v>0</v>
      </c>
      <c r="T8" s="139">
        <v>6500000000</v>
      </c>
      <c r="U8" s="139">
        <v>0</v>
      </c>
      <c r="V8" s="139">
        <v>6500000000</v>
      </c>
      <c r="W8" s="139">
        <v>0</v>
      </c>
      <c r="X8" s="139">
        <v>0</v>
      </c>
      <c r="Y8" s="139">
        <v>0</v>
      </c>
      <c r="Z8" s="139">
        <v>0</v>
      </c>
      <c r="AA8" s="139">
        <v>0</v>
      </c>
    </row>
    <row r="9" spans="1:27" ht="22.5" x14ac:dyDescent="0.25">
      <c r="A9" s="136" t="s">
        <v>474</v>
      </c>
      <c r="B9" s="137" t="s">
        <v>475</v>
      </c>
      <c r="C9" s="138" t="s">
        <v>483</v>
      </c>
      <c r="D9" s="136" t="s">
        <v>477</v>
      </c>
      <c r="E9" s="136" t="s">
        <v>478</v>
      </c>
      <c r="F9" s="136" t="s">
        <v>478</v>
      </c>
      <c r="G9" s="136" t="s">
        <v>478</v>
      </c>
      <c r="H9" s="136" t="s">
        <v>479</v>
      </c>
      <c r="I9" s="136" t="s">
        <v>484</v>
      </c>
      <c r="J9" s="136"/>
      <c r="K9" s="136"/>
      <c r="L9" s="136"/>
      <c r="M9" s="136" t="s">
        <v>480</v>
      </c>
      <c r="N9" s="136" t="s">
        <v>297</v>
      </c>
      <c r="O9" s="136" t="s">
        <v>481</v>
      </c>
      <c r="P9" s="137" t="s">
        <v>485</v>
      </c>
      <c r="Q9" s="139">
        <v>90000000</v>
      </c>
      <c r="R9" s="139">
        <v>0</v>
      </c>
      <c r="S9" s="139">
        <v>0</v>
      </c>
      <c r="T9" s="139">
        <v>90000000</v>
      </c>
      <c r="U9" s="139">
        <v>0</v>
      </c>
      <c r="V9" s="139">
        <v>90000000</v>
      </c>
      <c r="W9" s="139">
        <v>0</v>
      </c>
      <c r="X9" s="139">
        <v>0</v>
      </c>
      <c r="Y9" s="139">
        <v>0</v>
      </c>
      <c r="Z9" s="139">
        <v>0</v>
      </c>
      <c r="AA9" s="139">
        <v>0</v>
      </c>
    </row>
    <row r="10" spans="1:27" ht="22.5" x14ac:dyDescent="0.25">
      <c r="A10" s="136" t="s">
        <v>474</v>
      </c>
      <c r="B10" s="137" t="s">
        <v>475</v>
      </c>
      <c r="C10" s="138" t="s">
        <v>486</v>
      </c>
      <c r="D10" s="136" t="s">
        <v>477</v>
      </c>
      <c r="E10" s="136" t="s">
        <v>478</v>
      </c>
      <c r="F10" s="136" t="s">
        <v>478</v>
      </c>
      <c r="G10" s="136" t="s">
        <v>478</v>
      </c>
      <c r="H10" s="136" t="s">
        <v>479</v>
      </c>
      <c r="I10" s="136" t="s">
        <v>487</v>
      </c>
      <c r="J10" s="136"/>
      <c r="K10" s="136"/>
      <c r="L10" s="136"/>
      <c r="M10" s="136" t="s">
        <v>480</v>
      </c>
      <c r="N10" s="136" t="s">
        <v>297</v>
      </c>
      <c r="O10" s="136" t="s">
        <v>481</v>
      </c>
      <c r="P10" s="137" t="s">
        <v>488</v>
      </c>
      <c r="Q10" s="139">
        <v>125000000</v>
      </c>
      <c r="R10" s="139">
        <v>0</v>
      </c>
      <c r="S10" s="139">
        <v>0</v>
      </c>
      <c r="T10" s="139">
        <v>125000000</v>
      </c>
      <c r="U10" s="139">
        <v>0</v>
      </c>
      <c r="V10" s="139">
        <v>125000000</v>
      </c>
      <c r="W10" s="139">
        <v>0</v>
      </c>
      <c r="X10" s="139">
        <v>0</v>
      </c>
      <c r="Y10" s="139">
        <v>0</v>
      </c>
      <c r="Z10" s="139">
        <v>0</v>
      </c>
      <c r="AA10" s="139">
        <v>0</v>
      </c>
    </row>
    <row r="11" spans="1:27" ht="22.5" x14ac:dyDescent="0.25">
      <c r="A11" s="136" t="s">
        <v>474</v>
      </c>
      <c r="B11" s="137" t="s">
        <v>475</v>
      </c>
      <c r="C11" s="138" t="s">
        <v>489</v>
      </c>
      <c r="D11" s="136" t="s">
        <v>477</v>
      </c>
      <c r="E11" s="136" t="s">
        <v>478</v>
      </c>
      <c r="F11" s="136" t="s">
        <v>478</v>
      </c>
      <c r="G11" s="136" t="s">
        <v>478</v>
      </c>
      <c r="H11" s="136" t="s">
        <v>479</v>
      </c>
      <c r="I11" s="136" t="s">
        <v>490</v>
      </c>
      <c r="J11" s="136"/>
      <c r="K11" s="136"/>
      <c r="L11" s="136"/>
      <c r="M11" s="136" t="s">
        <v>480</v>
      </c>
      <c r="N11" s="136" t="s">
        <v>297</v>
      </c>
      <c r="O11" s="136" t="s">
        <v>481</v>
      </c>
      <c r="P11" s="137" t="s">
        <v>491</v>
      </c>
      <c r="Q11" s="139">
        <v>300000000</v>
      </c>
      <c r="R11" s="139">
        <v>0</v>
      </c>
      <c r="S11" s="139">
        <v>0</v>
      </c>
      <c r="T11" s="139">
        <v>300000000</v>
      </c>
      <c r="U11" s="139">
        <v>0</v>
      </c>
      <c r="V11" s="139">
        <v>300000000</v>
      </c>
      <c r="W11" s="139">
        <v>0</v>
      </c>
      <c r="X11" s="139">
        <v>0</v>
      </c>
      <c r="Y11" s="139">
        <v>0</v>
      </c>
      <c r="Z11" s="139">
        <v>0</v>
      </c>
      <c r="AA11" s="139">
        <v>0</v>
      </c>
    </row>
    <row r="12" spans="1:27" ht="22.5" x14ac:dyDescent="0.25">
      <c r="A12" s="136" t="s">
        <v>474</v>
      </c>
      <c r="B12" s="137" t="s">
        <v>475</v>
      </c>
      <c r="C12" s="138" t="s">
        <v>492</v>
      </c>
      <c r="D12" s="136" t="s">
        <v>477</v>
      </c>
      <c r="E12" s="136" t="s">
        <v>478</v>
      </c>
      <c r="F12" s="136" t="s">
        <v>478</v>
      </c>
      <c r="G12" s="136" t="s">
        <v>478</v>
      </c>
      <c r="H12" s="136" t="s">
        <v>479</v>
      </c>
      <c r="I12" s="136" t="s">
        <v>493</v>
      </c>
      <c r="J12" s="136"/>
      <c r="K12" s="136"/>
      <c r="L12" s="136"/>
      <c r="M12" s="136" t="s">
        <v>480</v>
      </c>
      <c r="N12" s="136" t="s">
        <v>297</v>
      </c>
      <c r="O12" s="136" t="s">
        <v>481</v>
      </c>
      <c r="P12" s="137" t="s">
        <v>494</v>
      </c>
      <c r="Q12" s="139">
        <v>210000000</v>
      </c>
      <c r="R12" s="139">
        <v>0</v>
      </c>
      <c r="S12" s="139">
        <v>0</v>
      </c>
      <c r="T12" s="139">
        <v>210000000</v>
      </c>
      <c r="U12" s="139">
        <v>0</v>
      </c>
      <c r="V12" s="139">
        <v>210000000</v>
      </c>
      <c r="W12" s="139">
        <v>0</v>
      </c>
      <c r="X12" s="139">
        <v>0</v>
      </c>
      <c r="Y12" s="139">
        <v>0</v>
      </c>
      <c r="Z12" s="139">
        <v>0</v>
      </c>
      <c r="AA12" s="139">
        <v>0</v>
      </c>
    </row>
    <row r="13" spans="1:27" ht="22.5" x14ac:dyDescent="0.25">
      <c r="A13" s="136" t="s">
        <v>474</v>
      </c>
      <c r="B13" s="137" t="s">
        <v>475</v>
      </c>
      <c r="C13" s="138" t="s">
        <v>495</v>
      </c>
      <c r="D13" s="136" t="s">
        <v>477</v>
      </c>
      <c r="E13" s="136" t="s">
        <v>478</v>
      </c>
      <c r="F13" s="136" t="s">
        <v>478</v>
      </c>
      <c r="G13" s="136" t="s">
        <v>478</v>
      </c>
      <c r="H13" s="136" t="s">
        <v>479</v>
      </c>
      <c r="I13" s="136" t="s">
        <v>496</v>
      </c>
      <c r="J13" s="136"/>
      <c r="K13" s="136"/>
      <c r="L13" s="136"/>
      <c r="M13" s="136" t="s">
        <v>480</v>
      </c>
      <c r="N13" s="136" t="s">
        <v>297</v>
      </c>
      <c r="O13" s="136" t="s">
        <v>481</v>
      </c>
      <c r="P13" s="137" t="s">
        <v>497</v>
      </c>
      <c r="Q13" s="139">
        <v>700000000</v>
      </c>
      <c r="R13" s="139">
        <v>0</v>
      </c>
      <c r="S13" s="139">
        <v>0</v>
      </c>
      <c r="T13" s="139">
        <v>700000000</v>
      </c>
      <c r="U13" s="139">
        <v>0</v>
      </c>
      <c r="V13" s="139">
        <v>700000000</v>
      </c>
      <c r="W13" s="139">
        <v>0</v>
      </c>
      <c r="X13" s="139">
        <v>0</v>
      </c>
      <c r="Y13" s="139">
        <v>0</v>
      </c>
      <c r="Z13" s="139">
        <v>0</v>
      </c>
      <c r="AA13" s="139">
        <v>0</v>
      </c>
    </row>
    <row r="14" spans="1:27" ht="22.5" x14ac:dyDescent="0.25">
      <c r="A14" s="136" t="s">
        <v>474</v>
      </c>
      <c r="B14" s="137" t="s">
        <v>475</v>
      </c>
      <c r="C14" s="138" t="s">
        <v>498</v>
      </c>
      <c r="D14" s="136" t="s">
        <v>477</v>
      </c>
      <c r="E14" s="136" t="s">
        <v>478</v>
      </c>
      <c r="F14" s="136" t="s">
        <v>478</v>
      </c>
      <c r="G14" s="136" t="s">
        <v>478</v>
      </c>
      <c r="H14" s="136" t="s">
        <v>479</v>
      </c>
      <c r="I14" s="136" t="s">
        <v>499</v>
      </c>
      <c r="J14" s="136"/>
      <c r="K14" s="136"/>
      <c r="L14" s="136"/>
      <c r="M14" s="136" t="s">
        <v>480</v>
      </c>
      <c r="N14" s="136" t="s">
        <v>297</v>
      </c>
      <c r="O14" s="136" t="s">
        <v>481</v>
      </c>
      <c r="P14" s="137" t="s">
        <v>500</v>
      </c>
      <c r="Q14" s="139">
        <v>300000000</v>
      </c>
      <c r="R14" s="139">
        <v>0</v>
      </c>
      <c r="S14" s="139">
        <v>0</v>
      </c>
      <c r="T14" s="139">
        <v>300000000</v>
      </c>
      <c r="U14" s="139">
        <v>0</v>
      </c>
      <c r="V14" s="139">
        <v>300000000</v>
      </c>
      <c r="W14" s="139">
        <v>0</v>
      </c>
      <c r="X14" s="139">
        <v>14231796</v>
      </c>
      <c r="Y14" s="139">
        <v>14231796</v>
      </c>
      <c r="Z14" s="139">
        <v>14231796</v>
      </c>
      <c r="AA14" s="139">
        <v>14231796</v>
      </c>
    </row>
    <row r="15" spans="1:27" ht="22.5" x14ac:dyDescent="0.25">
      <c r="A15" s="136" t="s">
        <v>474</v>
      </c>
      <c r="B15" s="137" t="s">
        <v>475</v>
      </c>
      <c r="C15" s="138" t="s">
        <v>501</v>
      </c>
      <c r="D15" s="136" t="s">
        <v>477</v>
      </c>
      <c r="E15" s="136" t="s">
        <v>478</v>
      </c>
      <c r="F15" s="136" t="s">
        <v>478</v>
      </c>
      <c r="G15" s="136" t="s">
        <v>478</v>
      </c>
      <c r="H15" s="136" t="s">
        <v>479</v>
      </c>
      <c r="I15" s="136" t="s">
        <v>502</v>
      </c>
      <c r="J15" s="136"/>
      <c r="K15" s="136"/>
      <c r="L15" s="136"/>
      <c r="M15" s="136" t="s">
        <v>480</v>
      </c>
      <c r="N15" s="136" t="s">
        <v>297</v>
      </c>
      <c r="O15" s="136" t="s">
        <v>481</v>
      </c>
      <c r="P15" s="137" t="s">
        <v>503</v>
      </c>
      <c r="Q15" s="139">
        <v>30000000</v>
      </c>
      <c r="R15" s="139">
        <v>0</v>
      </c>
      <c r="S15" s="139">
        <v>30000000</v>
      </c>
      <c r="T15" s="139">
        <v>0</v>
      </c>
      <c r="U15" s="139">
        <v>0</v>
      </c>
      <c r="V15" s="139">
        <v>0</v>
      </c>
      <c r="W15" s="139">
        <v>0</v>
      </c>
      <c r="X15" s="139">
        <v>0</v>
      </c>
      <c r="Y15" s="139">
        <v>0</v>
      </c>
      <c r="Z15" s="139">
        <v>0</v>
      </c>
      <c r="AA15" s="139">
        <v>0</v>
      </c>
    </row>
    <row r="16" spans="1:27" ht="22.5" x14ac:dyDescent="0.25">
      <c r="A16" s="136" t="s">
        <v>474</v>
      </c>
      <c r="B16" s="137" t="s">
        <v>475</v>
      </c>
      <c r="C16" s="138" t="s">
        <v>504</v>
      </c>
      <c r="D16" s="136" t="s">
        <v>477</v>
      </c>
      <c r="E16" s="136" t="s">
        <v>478</v>
      </c>
      <c r="F16" s="136" t="s">
        <v>478</v>
      </c>
      <c r="G16" s="136" t="s">
        <v>505</v>
      </c>
      <c r="H16" s="136" t="s">
        <v>479</v>
      </c>
      <c r="I16" s="136"/>
      <c r="J16" s="136"/>
      <c r="K16" s="136"/>
      <c r="L16" s="136"/>
      <c r="M16" s="136" t="s">
        <v>480</v>
      </c>
      <c r="N16" s="136" t="s">
        <v>297</v>
      </c>
      <c r="O16" s="136" t="s">
        <v>481</v>
      </c>
      <c r="P16" s="137" t="s">
        <v>506</v>
      </c>
      <c r="Q16" s="139">
        <v>852000000</v>
      </c>
      <c r="R16" s="139">
        <v>0</v>
      </c>
      <c r="S16" s="139">
        <v>0</v>
      </c>
      <c r="T16" s="139">
        <v>852000000</v>
      </c>
      <c r="U16" s="139">
        <v>0</v>
      </c>
      <c r="V16" s="139">
        <v>852000000</v>
      </c>
      <c r="W16" s="139">
        <v>0</v>
      </c>
      <c r="X16" s="139">
        <v>0</v>
      </c>
      <c r="Y16" s="139">
        <v>0</v>
      </c>
      <c r="Z16" s="139">
        <v>0</v>
      </c>
      <c r="AA16" s="139">
        <v>0</v>
      </c>
    </row>
    <row r="17" spans="1:27" ht="22.5" x14ac:dyDescent="0.25">
      <c r="A17" s="136" t="s">
        <v>474</v>
      </c>
      <c r="B17" s="137" t="s">
        <v>475</v>
      </c>
      <c r="C17" s="138" t="s">
        <v>507</v>
      </c>
      <c r="D17" s="136" t="s">
        <v>477</v>
      </c>
      <c r="E17" s="136" t="s">
        <v>478</v>
      </c>
      <c r="F17" s="136" t="s">
        <v>478</v>
      </c>
      <c r="G17" s="136" t="s">
        <v>505</v>
      </c>
      <c r="H17" s="136" t="s">
        <v>508</v>
      </c>
      <c r="I17" s="136"/>
      <c r="J17" s="136"/>
      <c r="K17" s="136"/>
      <c r="L17" s="136"/>
      <c r="M17" s="136" t="s">
        <v>480</v>
      </c>
      <c r="N17" s="136" t="s">
        <v>297</v>
      </c>
      <c r="O17" s="136" t="s">
        <v>481</v>
      </c>
      <c r="P17" s="137" t="s">
        <v>509</v>
      </c>
      <c r="Q17" s="139">
        <v>595000000</v>
      </c>
      <c r="R17" s="139">
        <v>0</v>
      </c>
      <c r="S17" s="139">
        <v>0</v>
      </c>
      <c r="T17" s="139">
        <v>595000000</v>
      </c>
      <c r="U17" s="139">
        <v>0</v>
      </c>
      <c r="V17" s="139">
        <v>595000000</v>
      </c>
      <c r="W17" s="139">
        <v>0</v>
      </c>
      <c r="X17" s="139">
        <v>0</v>
      </c>
      <c r="Y17" s="139">
        <v>0</v>
      </c>
      <c r="Z17" s="139">
        <v>0</v>
      </c>
      <c r="AA17" s="139">
        <v>0</v>
      </c>
    </row>
    <row r="18" spans="1:27" ht="22.5" x14ac:dyDescent="0.25">
      <c r="A18" s="136" t="s">
        <v>474</v>
      </c>
      <c r="B18" s="137" t="s">
        <v>475</v>
      </c>
      <c r="C18" s="138" t="s">
        <v>510</v>
      </c>
      <c r="D18" s="136" t="s">
        <v>477</v>
      </c>
      <c r="E18" s="136" t="s">
        <v>478</v>
      </c>
      <c r="F18" s="136" t="s">
        <v>478</v>
      </c>
      <c r="G18" s="136" t="s">
        <v>505</v>
      </c>
      <c r="H18" s="136" t="s">
        <v>511</v>
      </c>
      <c r="I18" s="136"/>
      <c r="J18" s="136"/>
      <c r="K18" s="136"/>
      <c r="L18" s="136"/>
      <c r="M18" s="136" t="s">
        <v>480</v>
      </c>
      <c r="N18" s="136" t="s">
        <v>297</v>
      </c>
      <c r="O18" s="136" t="s">
        <v>481</v>
      </c>
      <c r="P18" s="137" t="s">
        <v>512</v>
      </c>
      <c r="Q18" s="139">
        <v>624000000</v>
      </c>
      <c r="R18" s="139">
        <v>0</v>
      </c>
      <c r="S18" s="139">
        <v>0</v>
      </c>
      <c r="T18" s="139">
        <v>624000000</v>
      </c>
      <c r="U18" s="139">
        <v>0</v>
      </c>
      <c r="V18" s="139">
        <v>624000000</v>
      </c>
      <c r="W18" s="139">
        <v>0</v>
      </c>
      <c r="X18" s="139">
        <v>0</v>
      </c>
      <c r="Y18" s="139">
        <v>0</v>
      </c>
      <c r="Z18" s="139">
        <v>0</v>
      </c>
      <c r="AA18" s="139">
        <v>0</v>
      </c>
    </row>
    <row r="19" spans="1:27" ht="22.5" x14ac:dyDescent="0.25">
      <c r="A19" s="136" t="s">
        <v>474</v>
      </c>
      <c r="B19" s="137" t="s">
        <v>475</v>
      </c>
      <c r="C19" s="138" t="s">
        <v>513</v>
      </c>
      <c r="D19" s="136" t="s">
        <v>477</v>
      </c>
      <c r="E19" s="136" t="s">
        <v>478</v>
      </c>
      <c r="F19" s="136" t="s">
        <v>478</v>
      </c>
      <c r="G19" s="136" t="s">
        <v>505</v>
      </c>
      <c r="H19" s="136" t="s">
        <v>484</v>
      </c>
      <c r="I19" s="136"/>
      <c r="J19" s="136"/>
      <c r="K19" s="136"/>
      <c r="L19" s="136"/>
      <c r="M19" s="136" t="s">
        <v>480</v>
      </c>
      <c r="N19" s="136" t="s">
        <v>297</v>
      </c>
      <c r="O19" s="136" t="s">
        <v>481</v>
      </c>
      <c r="P19" s="137" t="s">
        <v>514</v>
      </c>
      <c r="Q19" s="139">
        <v>293000000</v>
      </c>
      <c r="R19" s="139">
        <v>0</v>
      </c>
      <c r="S19" s="139">
        <v>0</v>
      </c>
      <c r="T19" s="139">
        <v>293000000</v>
      </c>
      <c r="U19" s="139">
        <v>0</v>
      </c>
      <c r="V19" s="139">
        <v>293000000</v>
      </c>
      <c r="W19" s="139">
        <v>0</v>
      </c>
      <c r="X19" s="139">
        <v>0</v>
      </c>
      <c r="Y19" s="139">
        <v>0</v>
      </c>
      <c r="Z19" s="139">
        <v>0</v>
      </c>
      <c r="AA19" s="139">
        <v>0</v>
      </c>
    </row>
    <row r="20" spans="1:27" ht="22.5" x14ac:dyDescent="0.25">
      <c r="A20" s="136" t="s">
        <v>474</v>
      </c>
      <c r="B20" s="137" t="s">
        <v>475</v>
      </c>
      <c r="C20" s="138" t="s">
        <v>515</v>
      </c>
      <c r="D20" s="136" t="s">
        <v>477</v>
      </c>
      <c r="E20" s="136" t="s">
        <v>478</v>
      </c>
      <c r="F20" s="136" t="s">
        <v>478</v>
      </c>
      <c r="G20" s="136" t="s">
        <v>505</v>
      </c>
      <c r="H20" s="136" t="s">
        <v>487</v>
      </c>
      <c r="I20" s="136"/>
      <c r="J20" s="136"/>
      <c r="K20" s="136"/>
      <c r="L20" s="136"/>
      <c r="M20" s="136" t="s">
        <v>480</v>
      </c>
      <c r="N20" s="136" t="s">
        <v>297</v>
      </c>
      <c r="O20" s="136" t="s">
        <v>481</v>
      </c>
      <c r="P20" s="137" t="s">
        <v>516</v>
      </c>
      <c r="Q20" s="139">
        <v>261000000</v>
      </c>
      <c r="R20" s="139">
        <v>0</v>
      </c>
      <c r="S20" s="139">
        <v>0</v>
      </c>
      <c r="T20" s="139">
        <v>261000000</v>
      </c>
      <c r="U20" s="139">
        <v>0</v>
      </c>
      <c r="V20" s="139">
        <v>261000000</v>
      </c>
      <c r="W20" s="139">
        <v>0</v>
      </c>
      <c r="X20" s="139">
        <v>0</v>
      </c>
      <c r="Y20" s="139">
        <v>0</v>
      </c>
      <c r="Z20" s="139">
        <v>0</v>
      </c>
      <c r="AA20" s="139">
        <v>0</v>
      </c>
    </row>
    <row r="21" spans="1:27" ht="22.5" x14ac:dyDescent="0.25">
      <c r="A21" s="136" t="s">
        <v>474</v>
      </c>
      <c r="B21" s="137" t="s">
        <v>475</v>
      </c>
      <c r="C21" s="138" t="s">
        <v>517</v>
      </c>
      <c r="D21" s="136" t="s">
        <v>477</v>
      </c>
      <c r="E21" s="136" t="s">
        <v>478</v>
      </c>
      <c r="F21" s="136" t="s">
        <v>478</v>
      </c>
      <c r="G21" s="136" t="s">
        <v>505</v>
      </c>
      <c r="H21" s="136" t="s">
        <v>490</v>
      </c>
      <c r="I21" s="136"/>
      <c r="J21" s="136"/>
      <c r="K21" s="136"/>
      <c r="L21" s="136"/>
      <c r="M21" s="136" t="s">
        <v>480</v>
      </c>
      <c r="N21" s="136" t="s">
        <v>297</v>
      </c>
      <c r="O21" s="136" t="s">
        <v>481</v>
      </c>
      <c r="P21" s="137" t="s">
        <v>518</v>
      </c>
      <c r="Q21" s="139">
        <v>225000000</v>
      </c>
      <c r="R21" s="139">
        <v>0</v>
      </c>
      <c r="S21" s="139">
        <v>0</v>
      </c>
      <c r="T21" s="139">
        <v>225000000</v>
      </c>
      <c r="U21" s="139">
        <v>0</v>
      </c>
      <c r="V21" s="139">
        <v>225000000</v>
      </c>
      <c r="W21" s="139">
        <v>0</v>
      </c>
      <c r="X21" s="139">
        <v>0</v>
      </c>
      <c r="Y21" s="139">
        <v>0</v>
      </c>
      <c r="Z21" s="139">
        <v>0</v>
      </c>
      <c r="AA21" s="139">
        <v>0</v>
      </c>
    </row>
    <row r="22" spans="1:27" ht="22.5" x14ac:dyDescent="0.25">
      <c r="A22" s="136" t="s">
        <v>474</v>
      </c>
      <c r="B22" s="137" t="s">
        <v>475</v>
      </c>
      <c r="C22" s="138" t="s">
        <v>519</v>
      </c>
      <c r="D22" s="136" t="s">
        <v>477</v>
      </c>
      <c r="E22" s="136" t="s">
        <v>478</v>
      </c>
      <c r="F22" s="136" t="s">
        <v>478</v>
      </c>
      <c r="G22" s="136" t="s">
        <v>505</v>
      </c>
      <c r="H22" s="136" t="s">
        <v>493</v>
      </c>
      <c r="I22" s="136"/>
      <c r="J22" s="136"/>
      <c r="K22" s="136"/>
      <c r="L22" s="136"/>
      <c r="M22" s="136" t="s">
        <v>480</v>
      </c>
      <c r="N22" s="136" t="s">
        <v>297</v>
      </c>
      <c r="O22" s="136" t="s">
        <v>481</v>
      </c>
      <c r="P22" s="137" t="s">
        <v>520</v>
      </c>
      <c r="Q22" s="139">
        <v>151000000</v>
      </c>
      <c r="R22" s="139">
        <v>0</v>
      </c>
      <c r="S22" s="139">
        <v>0</v>
      </c>
      <c r="T22" s="139">
        <v>151000000</v>
      </c>
      <c r="U22" s="139">
        <v>0</v>
      </c>
      <c r="V22" s="139">
        <v>151000000</v>
      </c>
      <c r="W22" s="139">
        <v>0</v>
      </c>
      <c r="X22" s="139">
        <v>0</v>
      </c>
      <c r="Y22" s="139">
        <v>0</v>
      </c>
      <c r="Z22" s="139">
        <v>0</v>
      </c>
      <c r="AA22" s="139">
        <v>0</v>
      </c>
    </row>
    <row r="23" spans="1:27" ht="22.5" x14ac:dyDescent="0.25">
      <c r="A23" s="136" t="s">
        <v>474</v>
      </c>
      <c r="B23" s="137" t="s">
        <v>475</v>
      </c>
      <c r="C23" s="138" t="s">
        <v>521</v>
      </c>
      <c r="D23" s="136" t="s">
        <v>477</v>
      </c>
      <c r="E23" s="136" t="s">
        <v>478</v>
      </c>
      <c r="F23" s="136" t="s">
        <v>478</v>
      </c>
      <c r="G23" s="136" t="s">
        <v>522</v>
      </c>
      <c r="H23" s="136" t="s">
        <v>479</v>
      </c>
      <c r="I23" s="136" t="s">
        <v>479</v>
      </c>
      <c r="J23" s="136"/>
      <c r="K23" s="136"/>
      <c r="L23" s="136"/>
      <c r="M23" s="136" t="s">
        <v>480</v>
      </c>
      <c r="N23" s="136" t="s">
        <v>297</v>
      </c>
      <c r="O23" s="136" t="s">
        <v>481</v>
      </c>
      <c r="P23" s="137" t="s">
        <v>523</v>
      </c>
      <c r="Q23" s="139">
        <v>150000000</v>
      </c>
      <c r="R23" s="139">
        <v>0</v>
      </c>
      <c r="S23" s="139">
        <v>0</v>
      </c>
      <c r="T23" s="139">
        <v>150000000</v>
      </c>
      <c r="U23" s="139">
        <v>0</v>
      </c>
      <c r="V23" s="139">
        <v>150000000</v>
      </c>
      <c r="W23" s="139">
        <v>0</v>
      </c>
      <c r="X23" s="139">
        <v>16610352</v>
      </c>
      <c r="Y23" s="139">
        <v>16610352</v>
      </c>
      <c r="Z23" s="139">
        <v>16610352</v>
      </c>
      <c r="AA23" s="139">
        <v>16610352</v>
      </c>
    </row>
    <row r="24" spans="1:27" ht="22.5" x14ac:dyDescent="0.25">
      <c r="A24" s="136" t="s">
        <v>474</v>
      </c>
      <c r="B24" s="137" t="s">
        <v>475</v>
      </c>
      <c r="C24" s="138" t="s">
        <v>524</v>
      </c>
      <c r="D24" s="136" t="s">
        <v>477</v>
      </c>
      <c r="E24" s="136" t="s">
        <v>478</v>
      </c>
      <c r="F24" s="136" t="s">
        <v>478</v>
      </c>
      <c r="G24" s="136" t="s">
        <v>522</v>
      </c>
      <c r="H24" s="136" t="s">
        <v>479</v>
      </c>
      <c r="I24" s="136" t="s">
        <v>508</v>
      </c>
      <c r="J24" s="136"/>
      <c r="K24" s="136"/>
      <c r="L24" s="136"/>
      <c r="M24" s="136" t="s">
        <v>480</v>
      </c>
      <c r="N24" s="136" t="s">
        <v>297</v>
      </c>
      <c r="O24" s="136" t="s">
        <v>481</v>
      </c>
      <c r="P24" s="137" t="s">
        <v>525</v>
      </c>
      <c r="Q24" s="139">
        <v>5000000</v>
      </c>
      <c r="R24" s="139">
        <v>0</v>
      </c>
      <c r="S24" s="139">
        <v>0</v>
      </c>
      <c r="T24" s="139">
        <v>5000000</v>
      </c>
      <c r="U24" s="139">
        <v>0</v>
      </c>
      <c r="V24" s="139">
        <v>5000000</v>
      </c>
      <c r="W24" s="139">
        <v>0</v>
      </c>
      <c r="X24" s="139">
        <v>0</v>
      </c>
      <c r="Y24" s="139">
        <v>0</v>
      </c>
      <c r="Z24" s="139">
        <v>0</v>
      </c>
      <c r="AA24" s="139">
        <v>0</v>
      </c>
    </row>
    <row r="25" spans="1:27" ht="22.5" x14ac:dyDescent="0.25">
      <c r="A25" s="136" t="s">
        <v>474</v>
      </c>
      <c r="B25" s="137" t="s">
        <v>475</v>
      </c>
      <c r="C25" s="138" t="s">
        <v>526</v>
      </c>
      <c r="D25" s="136" t="s">
        <v>477</v>
      </c>
      <c r="E25" s="136" t="s">
        <v>478</v>
      </c>
      <c r="F25" s="136" t="s">
        <v>478</v>
      </c>
      <c r="G25" s="136" t="s">
        <v>522</v>
      </c>
      <c r="H25" s="136" t="s">
        <v>479</v>
      </c>
      <c r="I25" s="136" t="s">
        <v>511</v>
      </c>
      <c r="J25" s="136"/>
      <c r="K25" s="136"/>
      <c r="L25" s="136"/>
      <c r="M25" s="136" t="s">
        <v>480</v>
      </c>
      <c r="N25" s="136" t="s">
        <v>297</v>
      </c>
      <c r="O25" s="136" t="s">
        <v>481</v>
      </c>
      <c r="P25" s="137" t="s">
        <v>527</v>
      </c>
      <c r="Q25" s="139">
        <v>33000000</v>
      </c>
      <c r="R25" s="139">
        <v>0</v>
      </c>
      <c r="S25" s="139">
        <v>0</v>
      </c>
      <c r="T25" s="139">
        <v>33000000</v>
      </c>
      <c r="U25" s="139">
        <v>0</v>
      </c>
      <c r="V25" s="139">
        <v>33000000</v>
      </c>
      <c r="W25" s="139">
        <v>0</v>
      </c>
      <c r="X25" s="139">
        <v>1677512</v>
      </c>
      <c r="Y25" s="139">
        <v>1677512</v>
      </c>
      <c r="Z25" s="139">
        <v>1677512</v>
      </c>
      <c r="AA25" s="139">
        <v>1677512</v>
      </c>
    </row>
    <row r="26" spans="1:27" ht="22.5" x14ac:dyDescent="0.25">
      <c r="A26" s="136" t="s">
        <v>474</v>
      </c>
      <c r="B26" s="137" t="s">
        <v>475</v>
      </c>
      <c r="C26" s="138" t="s">
        <v>528</v>
      </c>
      <c r="D26" s="136" t="s">
        <v>477</v>
      </c>
      <c r="E26" s="136" t="s">
        <v>478</v>
      </c>
      <c r="F26" s="136" t="s">
        <v>478</v>
      </c>
      <c r="G26" s="136" t="s">
        <v>522</v>
      </c>
      <c r="H26" s="136" t="s">
        <v>508</v>
      </c>
      <c r="I26" s="136"/>
      <c r="J26" s="136"/>
      <c r="K26" s="136"/>
      <c r="L26" s="136"/>
      <c r="M26" s="136" t="s">
        <v>480</v>
      </c>
      <c r="N26" s="136" t="s">
        <v>297</v>
      </c>
      <c r="O26" s="136" t="s">
        <v>481</v>
      </c>
      <c r="P26" s="137" t="s">
        <v>529</v>
      </c>
      <c r="Q26" s="139">
        <v>339000000</v>
      </c>
      <c r="R26" s="139">
        <v>0</v>
      </c>
      <c r="S26" s="139">
        <v>0</v>
      </c>
      <c r="T26" s="139">
        <v>339000000</v>
      </c>
      <c r="U26" s="139">
        <v>0</v>
      </c>
      <c r="V26" s="139">
        <v>339000000</v>
      </c>
      <c r="W26" s="139">
        <v>0</v>
      </c>
      <c r="X26" s="139">
        <v>0</v>
      </c>
      <c r="Y26" s="139">
        <v>0</v>
      </c>
      <c r="Z26" s="139">
        <v>0</v>
      </c>
      <c r="AA26" s="139">
        <v>0</v>
      </c>
    </row>
    <row r="27" spans="1:27" ht="22.5" x14ac:dyDescent="0.25">
      <c r="A27" s="136" t="s">
        <v>474</v>
      </c>
      <c r="B27" s="137" t="s">
        <v>475</v>
      </c>
      <c r="C27" s="138" t="s">
        <v>530</v>
      </c>
      <c r="D27" s="136" t="s">
        <v>477</v>
      </c>
      <c r="E27" s="136" t="s">
        <v>478</v>
      </c>
      <c r="F27" s="136" t="s">
        <v>478</v>
      </c>
      <c r="G27" s="136" t="s">
        <v>522</v>
      </c>
      <c r="H27" s="136" t="s">
        <v>531</v>
      </c>
      <c r="I27" s="136"/>
      <c r="J27" s="136"/>
      <c r="K27" s="136"/>
      <c r="L27" s="136"/>
      <c r="M27" s="136" t="s">
        <v>480</v>
      </c>
      <c r="N27" s="136" t="s">
        <v>297</v>
      </c>
      <c r="O27" s="136" t="s">
        <v>481</v>
      </c>
      <c r="P27" s="137" t="s">
        <v>532</v>
      </c>
      <c r="Q27" s="139">
        <v>78000000</v>
      </c>
      <c r="R27" s="139">
        <v>0</v>
      </c>
      <c r="S27" s="139">
        <v>0</v>
      </c>
      <c r="T27" s="139">
        <v>78000000</v>
      </c>
      <c r="U27" s="139">
        <v>0</v>
      </c>
      <c r="V27" s="139">
        <v>78000000</v>
      </c>
      <c r="W27" s="139">
        <v>0</v>
      </c>
      <c r="X27" s="139">
        <v>0</v>
      </c>
      <c r="Y27" s="139">
        <v>0</v>
      </c>
      <c r="Z27" s="139">
        <v>0</v>
      </c>
      <c r="AA27" s="139">
        <v>0</v>
      </c>
    </row>
    <row r="28" spans="1:27" ht="22.5" x14ac:dyDescent="0.25">
      <c r="A28" s="136" t="s">
        <v>474</v>
      </c>
      <c r="B28" s="137" t="s">
        <v>475</v>
      </c>
      <c r="C28" s="138" t="s">
        <v>533</v>
      </c>
      <c r="D28" s="136" t="s">
        <v>477</v>
      </c>
      <c r="E28" s="136" t="s">
        <v>478</v>
      </c>
      <c r="F28" s="136" t="s">
        <v>478</v>
      </c>
      <c r="G28" s="136" t="s">
        <v>522</v>
      </c>
      <c r="H28" s="136" t="s">
        <v>534</v>
      </c>
      <c r="I28" s="136"/>
      <c r="J28" s="136"/>
      <c r="K28" s="136"/>
      <c r="L28" s="136"/>
      <c r="M28" s="136" t="s">
        <v>480</v>
      </c>
      <c r="N28" s="136" t="s">
        <v>297</v>
      </c>
      <c r="O28" s="136" t="s">
        <v>481</v>
      </c>
      <c r="P28" s="137" t="s">
        <v>535</v>
      </c>
      <c r="Q28" s="139">
        <v>37000000</v>
      </c>
      <c r="R28" s="139">
        <v>0</v>
      </c>
      <c r="S28" s="139">
        <v>0</v>
      </c>
      <c r="T28" s="139">
        <v>37000000</v>
      </c>
      <c r="U28" s="139">
        <v>0</v>
      </c>
      <c r="V28" s="139">
        <v>37000000</v>
      </c>
      <c r="W28" s="139">
        <v>0</v>
      </c>
      <c r="X28" s="139">
        <v>0</v>
      </c>
      <c r="Y28" s="139">
        <v>0</v>
      </c>
      <c r="Z28" s="139">
        <v>0</v>
      </c>
      <c r="AA28" s="139">
        <v>0</v>
      </c>
    </row>
    <row r="29" spans="1:27" ht="22.5" x14ac:dyDescent="0.25">
      <c r="A29" s="136" t="s">
        <v>474</v>
      </c>
      <c r="B29" s="137" t="s">
        <v>475</v>
      </c>
      <c r="C29" s="138" t="s">
        <v>536</v>
      </c>
      <c r="D29" s="136" t="s">
        <v>477</v>
      </c>
      <c r="E29" s="136" t="s">
        <v>505</v>
      </c>
      <c r="F29" s="136" t="s">
        <v>505</v>
      </c>
      <c r="G29" s="136" t="s">
        <v>478</v>
      </c>
      <c r="H29" s="136" t="s">
        <v>479</v>
      </c>
      <c r="I29" s="136"/>
      <c r="J29" s="136"/>
      <c r="K29" s="136"/>
      <c r="L29" s="136"/>
      <c r="M29" s="136" t="s">
        <v>480</v>
      </c>
      <c r="N29" s="136" t="s">
        <v>297</v>
      </c>
      <c r="O29" s="136" t="s">
        <v>481</v>
      </c>
      <c r="P29" s="137" t="s">
        <v>537</v>
      </c>
      <c r="Q29" s="139">
        <v>17000000</v>
      </c>
      <c r="R29" s="139">
        <v>0</v>
      </c>
      <c r="S29" s="139">
        <v>0</v>
      </c>
      <c r="T29" s="139">
        <v>17000000</v>
      </c>
      <c r="U29" s="139">
        <v>0</v>
      </c>
      <c r="V29" s="139">
        <v>0</v>
      </c>
      <c r="W29" s="139">
        <v>17000000</v>
      </c>
      <c r="X29" s="139">
        <v>0</v>
      </c>
      <c r="Y29" s="139">
        <v>0</v>
      </c>
      <c r="Z29" s="139">
        <v>0</v>
      </c>
      <c r="AA29" s="139">
        <v>0</v>
      </c>
    </row>
    <row r="30" spans="1:27" ht="45" x14ac:dyDescent="0.25">
      <c r="A30" s="136" t="s">
        <v>474</v>
      </c>
      <c r="B30" s="137" t="s">
        <v>475</v>
      </c>
      <c r="C30" s="138" t="s">
        <v>538</v>
      </c>
      <c r="D30" s="136" t="s">
        <v>477</v>
      </c>
      <c r="E30" s="136" t="s">
        <v>505</v>
      </c>
      <c r="F30" s="136" t="s">
        <v>505</v>
      </c>
      <c r="G30" s="136" t="s">
        <v>478</v>
      </c>
      <c r="H30" s="136" t="s">
        <v>508</v>
      </c>
      <c r="I30" s="136"/>
      <c r="J30" s="136"/>
      <c r="K30" s="136"/>
      <c r="L30" s="136"/>
      <c r="M30" s="136" t="s">
        <v>480</v>
      </c>
      <c r="N30" s="136" t="s">
        <v>297</v>
      </c>
      <c r="O30" s="136" t="s">
        <v>481</v>
      </c>
      <c r="P30" s="137" t="s">
        <v>539</v>
      </c>
      <c r="Q30" s="139">
        <v>173000000</v>
      </c>
      <c r="R30" s="139">
        <v>0</v>
      </c>
      <c r="S30" s="139">
        <v>0</v>
      </c>
      <c r="T30" s="139">
        <v>173000000</v>
      </c>
      <c r="U30" s="139">
        <v>0</v>
      </c>
      <c r="V30" s="139">
        <v>0</v>
      </c>
      <c r="W30" s="139">
        <v>173000000</v>
      </c>
      <c r="X30" s="139">
        <v>0</v>
      </c>
      <c r="Y30" s="139">
        <v>0</v>
      </c>
      <c r="Z30" s="139">
        <v>0</v>
      </c>
      <c r="AA30" s="139">
        <v>0</v>
      </c>
    </row>
    <row r="31" spans="1:27" ht="45" x14ac:dyDescent="0.25">
      <c r="A31" s="136" t="s">
        <v>474</v>
      </c>
      <c r="B31" s="137" t="s">
        <v>475</v>
      </c>
      <c r="C31" s="138" t="s">
        <v>540</v>
      </c>
      <c r="D31" s="136" t="s">
        <v>477</v>
      </c>
      <c r="E31" s="136" t="s">
        <v>505</v>
      </c>
      <c r="F31" s="136" t="s">
        <v>505</v>
      </c>
      <c r="G31" s="136" t="s">
        <v>478</v>
      </c>
      <c r="H31" s="136" t="s">
        <v>511</v>
      </c>
      <c r="I31" s="136"/>
      <c r="J31" s="136"/>
      <c r="K31" s="136"/>
      <c r="L31" s="136"/>
      <c r="M31" s="136" t="s">
        <v>480</v>
      </c>
      <c r="N31" s="136" t="s">
        <v>297</v>
      </c>
      <c r="O31" s="136" t="s">
        <v>481</v>
      </c>
      <c r="P31" s="137" t="s">
        <v>541</v>
      </c>
      <c r="Q31" s="139">
        <v>45500000</v>
      </c>
      <c r="R31" s="139">
        <v>0</v>
      </c>
      <c r="S31" s="139">
        <v>0</v>
      </c>
      <c r="T31" s="139">
        <v>45500000</v>
      </c>
      <c r="U31" s="139">
        <v>0</v>
      </c>
      <c r="V31" s="139">
        <v>0</v>
      </c>
      <c r="W31" s="139">
        <v>45500000</v>
      </c>
      <c r="X31" s="139">
        <v>0</v>
      </c>
      <c r="Y31" s="139">
        <v>0</v>
      </c>
      <c r="Z31" s="139">
        <v>0</v>
      </c>
      <c r="AA31" s="139">
        <v>0</v>
      </c>
    </row>
    <row r="32" spans="1:27" ht="67.5" x14ac:dyDescent="0.25">
      <c r="A32" s="136" t="s">
        <v>474</v>
      </c>
      <c r="B32" s="137" t="s">
        <v>475</v>
      </c>
      <c r="C32" s="138" t="s">
        <v>542</v>
      </c>
      <c r="D32" s="136" t="s">
        <v>477</v>
      </c>
      <c r="E32" s="136" t="s">
        <v>505</v>
      </c>
      <c r="F32" s="136" t="s">
        <v>505</v>
      </c>
      <c r="G32" s="136" t="s">
        <v>505</v>
      </c>
      <c r="H32" s="136" t="s">
        <v>490</v>
      </c>
      <c r="I32" s="136"/>
      <c r="J32" s="136"/>
      <c r="K32" s="136"/>
      <c r="L32" s="136"/>
      <c r="M32" s="136" t="s">
        <v>480</v>
      </c>
      <c r="N32" s="136" t="s">
        <v>297</v>
      </c>
      <c r="O32" s="136" t="s">
        <v>481</v>
      </c>
      <c r="P32" s="137" t="s">
        <v>543</v>
      </c>
      <c r="Q32" s="139">
        <v>228000000</v>
      </c>
      <c r="R32" s="139">
        <v>0</v>
      </c>
      <c r="S32" s="139">
        <v>0</v>
      </c>
      <c r="T32" s="139">
        <v>228000000</v>
      </c>
      <c r="U32" s="139">
        <v>0</v>
      </c>
      <c r="V32" s="139">
        <v>1650469</v>
      </c>
      <c r="W32" s="139">
        <v>226349531</v>
      </c>
      <c r="X32" s="139">
        <v>1650469</v>
      </c>
      <c r="Y32" s="139">
        <v>1529169</v>
      </c>
      <c r="Z32" s="139">
        <v>1529169</v>
      </c>
      <c r="AA32" s="139">
        <v>0</v>
      </c>
    </row>
    <row r="33" spans="1:27" ht="45" x14ac:dyDescent="0.25">
      <c r="A33" s="136" t="s">
        <v>474</v>
      </c>
      <c r="B33" s="137" t="s">
        <v>475</v>
      </c>
      <c r="C33" s="138" t="s">
        <v>544</v>
      </c>
      <c r="D33" s="136" t="s">
        <v>477</v>
      </c>
      <c r="E33" s="136" t="s">
        <v>505</v>
      </c>
      <c r="F33" s="136" t="s">
        <v>505</v>
      </c>
      <c r="G33" s="136" t="s">
        <v>505</v>
      </c>
      <c r="H33" s="136" t="s">
        <v>493</v>
      </c>
      <c r="I33" s="136"/>
      <c r="J33" s="136"/>
      <c r="K33" s="136"/>
      <c r="L33" s="136"/>
      <c r="M33" s="136" t="s">
        <v>480</v>
      </c>
      <c r="N33" s="136" t="s">
        <v>297</v>
      </c>
      <c r="O33" s="136" t="s">
        <v>481</v>
      </c>
      <c r="P33" s="137" t="s">
        <v>545</v>
      </c>
      <c r="Q33" s="139">
        <v>96500000</v>
      </c>
      <c r="R33" s="139">
        <v>0</v>
      </c>
      <c r="S33" s="139">
        <v>0</v>
      </c>
      <c r="T33" s="139">
        <v>96500000</v>
      </c>
      <c r="U33" s="139">
        <v>0</v>
      </c>
      <c r="V33" s="139">
        <v>25964948</v>
      </c>
      <c r="W33" s="139">
        <v>70535052</v>
      </c>
      <c r="X33" s="139">
        <v>25964948</v>
      </c>
      <c r="Y33" s="139">
        <v>0</v>
      </c>
      <c r="Z33" s="139">
        <v>0</v>
      </c>
      <c r="AA33" s="139">
        <v>0</v>
      </c>
    </row>
    <row r="34" spans="1:27" ht="33.75" x14ac:dyDescent="0.25">
      <c r="A34" s="136" t="s">
        <v>474</v>
      </c>
      <c r="B34" s="137" t="s">
        <v>475</v>
      </c>
      <c r="C34" s="138" t="s">
        <v>546</v>
      </c>
      <c r="D34" s="136" t="s">
        <v>477</v>
      </c>
      <c r="E34" s="136" t="s">
        <v>505</v>
      </c>
      <c r="F34" s="136" t="s">
        <v>505</v>
      </c>
      <c r="G34" s="136" t="s">
        <v>505</v>
      </c>
      <c r="H34" s="136" t="s">
        <v>547</v>
      </c>
      <c r="I34" s="136"/>
      <c r="J34" s="136"/>
      <c r="K34" s="136"/>
      <c r="L34" s="136"/>
      <c r="M34" s="136" t="s">
        <v>480</v>
      </c>
      <c r="N34" s="136" t="s">
        <v>297</v>
      </c>
      <c r="O34" s="136" t="s">
        <v>481</v>
      </c>
      <c r="P34" s="137" t="s">
        <v>548</v>
      </c>
      <c r="Q34" s="139">
        <v>1557000000</v>
      </c>
      <c r="R34" s="139">
        <v>0</v>
      </c>
      <c r="S34" s="139">
        <v>0</v>
      </c>
      <c r="T34" s="139">
        <v>1557000000</v>
      </c>
      <c r="U34" s="139">
        <v>0</v>
      </c>
      <c r="V34" s="139">
        <v>934138172</v>
      </c>
      <c r="W34" s="139">
        <v>622861828</v>
      </c>
      <c r="X34" s="139">
        <v>934138172</v>
      </c>
      <c r="Y34" s="139">
        <v>3528632</v>
      </c>
      <c r="Z34" s="139">
        <v>3528632</v>
      </c>
      <c r="AA34" s="139">
        <v>0</v>
      </c>
    </row>
    <row r="35" spans="1:27" ht="22.5" x14ac:dyDescent="0.25">
      <c r="A35" s="136" t="s">
        <v>474</v>
      </c>
      <c r="B35" s="137" t="s">
        <v>475</v>
      </c>
      <c r="C35" s="138" t="s">
        <v>549</v>
      </c>
      <c r="D35" s="136" t="s">
        <v>477</v>
      </c>
      <c r="E35" s="136" t="s">
        <v>505</v>
      </c>
      <c r="F35" s="136" t="s">
        <v>505</v>
      </c>
      <c r="G35" s="136" t="s">
        <v>505</v>
      </c>
      <c r="H35" s="136" t="s">
        <v>496</v>
      </c>
      <c r="I35" s="136"/>
      <c r="J35" s="136"/>
      <c r="K35" s="136"/>
      <c r="L35" s="136"/>
      <c r="M35" s="136" t="s">
        <v>480</v>
      </c>
      <c r="N35" s="136" t="s">
        <v>297</v>
      </c>
      <c r="O35" s="136" t="s">
        <v>481</v>
      </c>
      <c r="P35" s="137" t="s">
        <v>550</v>
      </c>
      <c r="Q35" s="139">
        <v>40000000</v>
      </c>
      <c r="R35" s="139">
        <v>0</v>
      </c>
      <c r="S35" s="139">
        <v>0</v>
      </c>
      <c r="T35" s="139">
        <v>40000000</v>
      </c>
      <c r="U35" s="139">
        <v>0</v>
      </c>
      <c r="V35" s="139">
        <v>52595</v>
      </c>
      <c r="W35" s="139">
        <v>39947405</v>
      </c>
      <c r="X35" s="139">
        <v>52595</v>
      </c>
      <c r="Y35" s="139">
        <v>52595</v>
      </c>
      <c r="Z35" s="139">
        <v>52595</v>
      </c>
      <c r="AA35" s="139">
        <v>0</v>
      </c>
    </row>
    <row r="36" spans="1:27" ht="22.5" x14ac:dyDescent="0.25">
      <c r="A36" s="136" t="s">
        <v>474</v>
      </c>
      <c r="B36" s="137" t="s">
        <v>475</v>
      </c>
      <c r="C36" s="138" t="s">
        <v>551</v>
      </c>
      <c r="D36" s="136" t="s">
        <v>477</v>
      </c>
      <c r="E36" s="136" t="s">
        <v>505</v>
      </c>
      <c r="F36" s="136" t="s">
        <v>505</v>
      </c>
      <c r="G36" s="136" t="s">
        <v>505</v>
      </c>
      <c r="H36" s="136" t="s">
        <v>499</v>
      </c>
      <c r="I36" s="136"/>
      <c r="J36" s="136"/>
      <c r="K36" s="136"/>
      <c r="L36" s="136"/>
      <c r="M36" s="136" t="s">
        <v>480</v>
      </c>
      <c r="N36" s="136" t="s">
        <v>297</v>
      </c>
      <c r="O36" s="136" t="s">
        <v>481</v>
      </c>
      <c r="P36" s="137" t="s">
        <v>503</v>
      </c>
      <c r="Q36" s="139">
        <v>28000000</v>
      </c>
      <c r="R36" s="139">
        <v>0</v>
      </c>
      <c r="S36" s="139">
        <v>0</v>
      </c>
      <c r="T36" s="139">
        <v>28000000</v>
      </c>
      <c r="U36" s="139">
        <v>0</v>
      </c>
      <c r="V36" s="139">
        <v>0</v>
      </c>
      <c r="W36" s="139">
        <v>28000000</v>
      </c>
      <c r="X36" s="139">
        <v>0</v>
      </c>
      <c r="Y36" s="139">
        <v>0</v>
      </c>
      <c r="Z36" s="139">
        <v>0</v>
      </c>
      <c r="AA36" s="139">
        <v>0</v>
      </c>
    </row>
    <row r="37" spans="1:27" ht="22.5" x14ac:dyDescent="0.25">
      <c r="A37" s="136" t="s">
        <v>474</v>
      </c>
      <c r="B37" s="137" t="s">
        <v>475</v>
      </c>
      <c r="C37" s="138" t="s">
        <v>552</v>
      </c>
      <c r="D37" s="136" t="s">
        <v>477</v>
      </c>
      <c r="E37" s="136" t="s">
        <v>522</v>
      </c>
      <c r="F37" s="136" t="s">
        <v>553</v>
      </c>
      <c r="G37" s="136" t="s">
        <v>505</v>
      </c>
      <c r="H37" s="136" t="s">
        <v>479</v>
      </c>
      <c r="I37" s="136" t="s">
        <v>508</v>
      </c>
      <c r="J37" s="136"/>
      <c r="K37" s="136"/>
      <c r="L37" s="136"/>
      <c r="M37" s="136" t="s">
        <v>480</v>
      </c>
      <c r="N37" s="136" t="s">
        <v>297</v>
      </c>
      <c r="O37" s="136" t="s">
        <v>481</v>
      </c>
      <c r="P37" s="137" t="s">
        <v>554</v>
      </c>
      <c r="Q37" s="139">
        <v>1423000000</v>
      </c>
      <c r="R37" s="139">
        <v>0</v>
      </c>
      <c r="S37" s="139">
        <v>0</v>
      </c>
      <c r="T37" s="139">
        <v>1423000000</v>
      </c>
      <c r="U37" s="139">
        <v>0</v>
      </c>
      <c r="V37" s="139">
        <v>1213000000</v>
      </c>
      <c r="W37" s="139">
        <v>210000000</v>
      </c>
      <c r="X37" s="139">
        <v>0</v>
      </c>
      <c r="Y37" s="139">
        <v>0</v>
      </c>
      <c r="Z37" s="139">
        <v>0</v>
      </c>
      <c r="AA37" s="139">
        <v>0</v>
      </c>
    </row>
    <row r="38" spans="1:27" ht="22.5" x14ac:dyDescent="0.25">
      <c r="A38" s="136" t="s">
        <v>474</v>
      </c>
      <c r="B38" s="137" t="s">
        <v>475</v>
      </c>
      <c r="C38" s="138" t="s">
        <v>555</v>
      </c>
      <c r="D38" s="136" t="s">
        <v>477</v>
      </c>
      <c r="E38" s="136" t="s">
        <v>522</v>
      </c>
      <c r="F38" s="136" t="s">
        <v>553</v>
      </c>
      <c r="G38" s="136" t="s">
        <v>505</v>
      </c>
      <c r="H38" s="136" t="s">
        <v>484</v>
      </c>
      <c r="I38" s="136" t="s">
        <v>508</v>
      </c>
      <c r="J38" s="136"/>
      <c r="K38" s="136"/>
      <c r="L38" s="136"/>
      <c r="M38" s="136" t="s">
        <v>480</v>
      </c>
      <c r="N38" s="136" t="s">
        <v>297</v>
      </c>
      <c r="O38" s="136" t="s">
        <v>481</v>
      </c>
      <c r="P38" s="137" t="s">
        <v>556</v>
      </c>
      <c r="Q38" s="139">
        <v>1000000000</v>
      </c>
      <c r="R38" s="139">
        <v>0</v>
      </c>
      <c r="S38" s="139">
        <v>0</v>
      </c>
      <c r="T38" s="139">
        <v>1000000000</v>
      </c>
      <c r="U38" s="139">
        <v>0</v>
      </c>
      <c r="V38" s="139">
        <v>0</v>
      </c>
      <c r="W38" s="139">
        <v>1000000000</v>
      </c>
      <c r="X38" s="139">
        <v>0</v>
      </c>
      <c r="Y38" s="139">
        <v>0</v>
      </c>
      <c r="Z38" s="139">
        <v>0</v>
      </c>
      <c r="AA38" s="139">
        <v>0</v>
      </c>
    </row>
    <row r="39" spans="1:27" ht="22.5" x14ac:dyDescent="0.25">
      <c r="A39" s="136" t="s">
        <v>474</v>
      </c>
      <c r="B39" s="137" t="s">
        <v>475</v>
      </c>
      <c r="C39" s="138" t="s">
        <v>557</v>
      </c>
      <c r="D39" s="136" t="s">
        <v>477</v>
      </c>
      <c r="E39" s="136" t="s">
        <v>558</v>
      </c>
      <c r="F39" s="136" t="s">
        <v>478</v>
      </c>
      <c r="G39" s="136" t="s">
        <v>505</v>
      </c>
      <c r="H39" s="136" t="s">
        <v>479</v>
      </c>
      <c r="I39" s="136"/>
      <c r="J39" s="136"/>
      <c r="K39" s="136"/>
      <c r="L39" s="136"/>
      <c r="M39" s="136" t="s">
        <v>480</v>
      </c>
      <c r="N39" s="136" t="s">
        <v>297</v>
      </c>
      <c r="O39" s="136" t="s">
        <v>481</v>
      </c>
      <c r="P39" s="137" t="s">
        <v>559</v>
      </c>
      <c r="Q39" s="139">
        <v>70000000</v>
      </c>
      <c r="R39" s="139">
        <v>0</v>
      </c>
      <c r="S39" s="139">
        <v>0</v>
      </c>
      <c r="T39" s="139">
        <v>70000000</v>
      </c>
      <c r="U39" s="139">
        <v>0</v>
      </c>
      <c r="V39" s="139">
        <v>0</v>
      </c>
      <c r="W39" s="139">
        <v>70000000</v>
      </c>
      <c r="X39" s="139">
        <v>0</v>
      </c>
      <c r="Y39" s="139">
        <v>0</v>
      </c>
      <c r="Z39" s="139">
        <v>0</v>
      </c>
      <c r="AA39" s="139">
        <v>0</v>
      </c>
    </row>
    <row r="40" spans="1:27" ht="22.5" x14ac:dyDescent="0.25">
      <c r="A40" s="136" t="s">
        <v>474</v>
      </c>
      <c r="B40" s="137" t="s">
        <v>475</v>
      </c>
      <c r="C40" s="138" t="s">
        <v>560</v>
      </c>
      <c r="D40" s="136" t="s">
        <v>477</v>
      </c>
      <c r="E40" s="136" t="s">
        <v>558</v>
      </c>
      <c r="F40" s="136" t="s">
        <v>478</v>
      </c>
      <c r="G40" s="136" t="s">
        <v>505</v>
      </c>
      <c r="H40" s="136" t="s">
        <v>490</v>
      </c>
      <c r="I40" s="136"/>
      <c r="J40" s="136"/>
      <c r="K40" s="136"/>
      <c r="L40" s="136"/>
      <c r="M40" s="136" t="s">
        <v>480</v>
      </c>
      <c r="N40" s="136" t="s">
        <v>297</v>
      </c>
      <c r="O40" s="136" t="s">
        <v>481</v>
      </c>
      <c r="P40" s="137" t="s">
        <v>561</v>
      </c>
      <c r="Q40" s="139">
        <v>63000000</v>
      </c>
      <c r="R40" s="139">
        <v>0</v>
      </c>
      <c r="S40" s="139">
        <v>0</v>
      </c>
      <c r="T40" s="139">
        <v>63000000</v>
      </c>
      <c r="U40" s="139">
        <v>0</v>
      </c>
      <c r="V40" s="139">
        <v>0</v>
      </c>
      <c r="W40" s="139">
        <v>63000000</v>
      </c>
      <c r="X40" s="139">
        <v>0</v>
      </c>
      <c r="Y40" s="139">
        <v>0</v>
      </c>
      <c r="Z40" s="139">
        <v>0</v>
      </c>
      <c r="AA40" s="139">
        <v>0</v>
      </c>
    </row>
    <row r="41" spans="1:27" x14ac:dyDescent="0.25">
      <c r="A41" s="136" t="s">
        <v>442</v>
      </c>
      <c r="B41" s="137" t="s">
        <v>442</v>
      </c>
      <c r="C41" s="138" t="s">
        <v>442</v>
      </c>
      <c r="D41" s="136" t="s">
        <v>442</v>
      </c>
      <c r="E41" s="136" t="s">
        <v>442</v>
      </c>
      <c r="F41" s="136" t="s">
        <v>442</v>
      </c>
      <c r="G41" s="136" t="s">
        <v>442</v>
      </c>
      <c r="H41" s="136" t="s">
        <v>442</v>
      </c>
      <c r="I41" s="136" t="s">
        <v>442</v>
      </c>
      <c r="J41" s="136" t="s">
        <v>442</v>
      </c>
      <c r="K41" s="136" t="s">
        <v>442</v>
      </c>
      <c r="L41" s="136" t="s">
        <v>442</v>
      </c>
      <c r="M41" s="136" t="s">
        <v>442</v>
      </c>
      <c r="N41" s="136" t="s">
        <v>442</v>
      </c>
      <c r="O41" s="136" t="s">
        <v>442</v>
      </c>
      <c r="P41" s="137" t="s">
        <v>442</v>
      </c>
      <c r="Q41" s="139">
        <v>16639000000</v>
      </c>
      <c r="R41" s="139">
        <v>0</v>
      </c>
      <c r="S41" s="139">
        <v>30000000</v>
      </c>
      <c r="T41" s="139">
        <v>16609000000</v>
      </c>
      <c r="U41" s="139">
        <v>0</v>
      </c>
      <c r="V41" s="139">
        <v>14042806184</v>
      </c>
      <c r="W41" s="139">
        <v>2566193816</v>
      </c>
      <c r="X41" s="139">
        <v>994325844</v>
      </c>
      <c r="Y41" s="139">
        <v>37630056</v>
      </c>
      <c r="Z41" s="139">
        <v>37630056</v>
      </c>
      <c r="AA41" s="139">
        <v>32519660</v>
      </c>
    </row>
    <row r="42" spans="1:27" x14ac:dyDescent="0.25">
      <c r="A42" s="136" t="s">
        <v>442</v>
      </c>
      <c r="B42" s="140" t="s">
        <v>442</v>
      </c>
      <c r="C42" s="138" t="s">
        <v>442</v>
      </c>
      <c r="D42" s="136" t="s">
        <v>442</v>
      </c>
      <c r="E42" s="136" t="s">
        <v>442</v>
      </c>
      <c r="F42" s="136" t="s">
        <v>442</v>
      </c>
      <c r="G42" s="136" t="s">
        <v>442</v>
      </c>
      <c r="H42" s="136" t="s">
        <v>442</v>
      </c>
      <c r="I42" s="136" t="s">
        <v>442</v>
      </c>
      <c r="J42" s="136" t="s">
        <v>442</v>
      </c>
      <c r="K42" s="136" t="s">
        <v>442</v>
      </c>
      <c r="L42" s="136" t="s">
        <v>442</v>
      </c>
      <c r="M42" s="136" t="s">
        <v>442</v>
      </c>
      <c r="N42" s="136" t="s">
        <v>442</v>
      </c>
      <c r="O42" s="136" t="s">
        <v>442</v>
      </c>
      <c r="P42" s="137" t="s">
        <v>442</v>
      </c>
      <c r="Q42" s="141" t="s">
        <v>442</v>
      </c>
      <c r="R42" s="141" t="s">
        <v>442</v>
      </c>
      <c r="S42" s="141" t="s">
        <v>442</v>
      </c>
      <c r="T42" s="141" t="s">
        <v>442</v>
      </c>
      <c r="U42" s="141" t="s">
        <v>442</v>
      </c>
      <c r="V42" s="141" t="s">
        <v>442</v>
      </c>
      <c r="W42" s="141" t="s">
        <v>442</v>
      </c>
      <c r="X42" s="141" t="s">
        <v>442</v>
      </c>
      <c r="Y42" s="141" t="s">
        <v>442</v>
      </c>
      <c r="Z42" s="141" t="s">
        <v>442</v>
      </c>
      <c r="AA42" s="141" t="s">
        <v>442</v>
      </c>
    </row>
    <row r="43" spans="1:27" ht="33.950000000000003" customHeight="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Gráficos</vt:lpstr>
      </vt:variant>
      <vt:variant>
        <vt:i4>6</vt:i4>
      </vt:variant>
    </vt:vector>
  </HeadingPairs>
  <TitlesOfParts>
    <vt:vector size="17" baseType="lpstr">
      <vt:lpstr>Plan Acción 2019 v1</vt:lpstr>
      <vt:lpstr>PLAN ESTRATEGICO 2019-2022</vt:lpstr>
      <vt:lpstr>PROYECTOS DE INVERSIÓN</vt:lpstr>
      <vt:lpstr>Plan Acción 2019</vt:lpstr>
      <vt:lpstr>evaluacion_1_trim</vt:lpstr>
      <vt:lpstr>evaluacion_2_trim</vt:lpstr>
      <vt:lpstr>evaluacion_3_trim</vt:lpstr>
      <vt:lpstr>evaluacion_4_trim</vt:lpstr>
      <vt:lpstr>Plan Anual Adquisiciones 2019</vt:lpstr>
      <vt:lpstr>Ppto Proyectos Inversión 2019</vt:lpstr>
      <vt:lpstr>Presupuesto desagregado 2019</vt:lpstr>
      <vt:lpstr>Gráfico1</vt:lpstr>
      <vt:lpstr>Gráfico2</vt:lpstr>
      <vt:lpstr>Gráfico2 (2)</vt:lpstr>
      <vt:lpstr>Gráfico2 (3)</vt:lpstr>
      <vt:lpstr>Gráfico2 (4)</vt:lpstr>
      <vt:lpstr>Gráfico2 (5)</vt:lpstr>
    </vt:vector>
  </TitlesOfParts>
  <Company>DEFENSA CIVIL COLOMBIANA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Planeacion1</dc:creator>
  <cp:lastModifiedBy>DCC</cp:lastModifiedBy>
  <cp:lastPrinted>2019-04-25T20:19:33Z</cp:lastPrinted>
  <dcterms:created xsi:type="dcterms:W3CDTF">2007-01-31T00:40:47Z</dcterms:created>
  <dcterms:modified xsi:type="dcterms:W3CDTF">2020-03-11T15:15:08Z</dcterms:modified>
</cp:coreProperties>
</file>