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120" yWindow="-120" windowWidth="19440" windowHeight="15000" firstSheet="1" activeTab="1"/>
  </bookViews>
  <sheets>
    <sheet name="PLAN ESTRATEGICO 2019-2022" sheetId="3" state="hidden" r:id="rId1"/>
    <sheet name="Plan Acción 2020 Eval Dic 31" sheetId="2" r:id="rId2"/>
    <sheet name="PAAC 2020 Eval Dic 31" sheetId="4" r:id="rId3"/>
  </sheets>
  <externalReferences>
    <externalReference r:id="rId4"/>
    <externalReference r:id="rId5"/>
  </externalReferences>
  <definedNames>
    <definedName name="_xlnm._FilterDatabase" localSheetId="2" hidden="1">'PAAC 2020 Eval Dic 31'!$A$12:$L$78</definedName>
    <definedName name="_xlnm._FilterDatabase" localSheetId="1" hidden="1">'Plan Acción 2020 Eval Dic 31'!$A$11:$Q$180</definedName>
  </definedNames>
  <calcPr calcId="145621"/>
</workbook>
</file>

<file path=xl/calcChain.xml><?xml version="1.0" encoding="utf-8"?>
<calcChain xmlns="http://schemas.openxmlformats.org/spreadsheetml/2006/main">
  <c r="L88" i="4" l="1"/>
  <c r="L87" i="4"/>
  <c r="L86" i="4"/>
  <c r="L85" i="4"/>
  <c r="N84" i="4"/>
  <c r="O84" i="4" s="1"/>
  <c r="L84" i="4"/>
  <c r="L83" i="4"/>
  <c r="O82" i="4"/>
  <c r="O89" i="4" s="1"/>
  <c r="N82" i="4"/>
  <c r="L82" i="4"/>
  <c r="N76" i="4"/>
  <c r="O76" i="4" s="1"/>
  <c r="L76" i="4"/>
  <c r="L75" i="4"/>
  <c r="L74" i="4"/>
  <c r="L73" i="4"/>
  <c r="N72" i="4"/>
  <c r="O72" i="4" s="1"/>
  <c r="L72" i="4"/>
  <c r="L71" i="4"/>
  <c r="L70" i="4"/>
  <c r="L69" i="4"/>
  <c r="N68" i="4"/>
  <c r="N77" i="4" s="1"/>
  <c r="L68" i="4"/>
  <c r="L62" i="4"/>
  <c r="L61" i="4"/>
  <c r="O60" i="4"/>
  <c r="N60" i="4"/>
  <c r="L60" i="4"/>
  <c r="L59" i="4"/>
  <c r="L58" i="4"/>
  <c r="N57" i="4"/>
  <c r="O57" i="4" s="1"/>
  <c r="L57" i="4"/>
  <c r="L56" i="4"/>
  <c r="L55" i="4"/>
  <c r="L54" i="4"/>
  <c r="N54" i="4" s="1"/>
  <c r="O54" i="4" s="1"/>
  <c r="L53" i="4"/>
  <c r="N52" i="4"/>
  <c r="O52" i="4" s="1"/>
  <c r="L52" i="4"/>
  <c r="L51" i="4"/>
  <c r="L50" i="4"/>
  <c r="L49" i="4"/>
  <c r="N49" i="4" s="1"/>
  <c r="L43" i="4"/>
  <c r="L42" i="4"/>
  <c r="L41" i="4"/>
  <c r="L40" i="4"/>
  <c r="L39" i="4"/>
  <c r="L38" i="4"/>
  <c r="L37" i="4"/>
  <c r="L36" i="4"/>
  <c r="N36" i="4" s="1"/>
  <c r="O36" i="4" s="1"/>
  <c r="L35" i="4"/>
  <c r="L34" i="4"/>
  <c r="N34" i="4" s="1"/>
  <c r="O34" i="4" s="1"/>
  <c r="L33" i="4"/>
  <c r="L32" i="4"/>
  <c r="L31" i="4"/>
  <c r="L30" i="4"/>
  <c r="N29" i="4"/>
  <c r="L29" i="4"/>
  <c r="O24" i="4"/>
  <c r="N20" i="4"/>
  <c r="O20" i="4" s="1"/>
  <c r="L20" i="4"/>
  <c r="L19" i="4"/>
  <c r="L18" i="4"/>
  <c r="N18" i="4" s="1"/>
  <c r="O18" i="4" s="1"/>
  <c r="L17" i="4"/>
  <c r="L16" i="4"/>
  <c r="L15" i="4"/>
  <c r="L14" i="4"/>
  <c r="L13" i="4"/>
  <c r="N13" i="4" s="1"/>
  <c r="R88" i="2"/>
  <c r="R39" i="2"/>
  <c r="S39" i="2"/>
  <c r="T34" i="2"/>
  <c r="T35" i="2"/>
  <c r="T36" i="2"/>
  <c r="T37" i="2"/>
  <c r="T38" i="2"/>
  <c r="T39" i="2"/>
  <c r="G232" i="2"/>
  <c r="O18" i="2"/>
  <c r="L38" i="2"/>
  <c r="L37" i="2"/>
  <c r="L36" i="2"/>
  <c r="L35" i="2"/>
  <c r="L34" i="2"/>
  <c r="L33" i="2"/>
  <c r="N33" i="2"/>
  <c r="O33" i="2" s="1"/>
  <c r="L39" i="2"/>
  <c r="L40" i="2"/>
  <c r="L41" i="2"/>
  <c r="N41" i="2" s="1"/>
  <c r="O41" i="2" s="1"/>
  <c r="L42" i="2"/>
  <c r="L43" i="2"/>
  <c r="L44" i="2"/>
  <c r="N43" i="2" s="1"/>
  <c r="L45" i="2"/>
  <c r="N45" i="2" s="1"/>
  <c r="L46" i="2"/>
  <c r="L47" i="2"/>
  <c r="L48" i="2"/>
  <c r="L49" i="2"/>
  <c r="L50"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56" i="2"/>
  <c r="N21" i="4" l="1"/>
  <c r="O13" i="4"/>
  <c r="O21" i="4" s="1"/>
  <c r="N44" i="4"/>
  <c r="O49" i="4"/>
  <c r="O63" i="4" s="1"/>
  <c r="N63" i="4"/>
  <c r="O29" i="4"/>
  <c r="O44" i="4" s="1"/>
  <c r="N89" i="4"/>
  <c r="O68" i="4"/>
  <c r="O77" i="4" s="1"/>
  <c r="N46" i="2"/>
  <c r="N39" i="2"/>
  <c r="O39" i="2" s="1"/>
  <c r="N51" i="2"/>
  <c r="H232" i="2"/>
  <c r="F232" i="2"/>
  <c r="E232" i="2"/>
  <c r="D232" i="2"/>
  <c r="C232" i="2"/>
  <c r="B232" i="2"/>
  <c r="O92" i="4" l="1"/>
  <c r="D233" i="2"/>
  <c r="H233" i="2"/>
  <c r="G233" i="2"/>
  <c r="E233" i="2"/>
  <c r="F233" i="2"/>
  <c r="L18" i="2"/>
  <c r="L214" i="2" l="1"/>
  <c r="L213" i="2"/>
  <c r="L212" i="2"/>
  <c r="L211" i="2"/>
  <c r="L210" i="2"/>
  <c r="L209" i="2"/>
  <c r="L208" i="2"/>
  <c r="L207" i="2"/>
  <c r="L206" i="2"/>
  <c r="L205" i="2"/>
  <c r="L204" i="2"/>
  <c r="L203" i="2"/>
  <c r="L202" i="2"/>
  <c r="L201" i="2"/>
  <c r="L200" i="2"/>
  <c r="L199" i="2"/>
  <c r="L198" i="2"/>
  <c r="L197" i="2"/>
  <c r="L196" i="2"/>
  <c r="L195" i="2"/>
  <c r="L194" i="2"/>
  <c r="L193" i="2"/>
  <c r="L192" i="2"/>
  <c r="L191" i="2"/>
  <c r="L190" i="2"/>
  <c r="L189" i="2"/>
  <c r="L188" i="2"/>
  <c r="L187" i="2"/>
  <c r="L186" i="2"/>
  <c r="L185" i="2"/>
  <c r="L184" i="2"/>
  <c r="L183" i="2"/>
  <c r="L182" i="2"/>
  <c r="L181" i="2"/>
  <c r="L180" i="2"/>
  <c r="L179" i="2"/>
  <c r="N179" i="2" s="1"/>
  <c r="L178" i="2"/>
  <c r="L177" i="2"/>
  <c r="L176" i="2"/>
  <c r="L175" i="2"/>
  <c r="L174" i="2"/>
  <c r="L173" i="2"/>
  <c r="L172" i="2"/>
  <c r="L171" i="2"/>
  <c r="L170" i="2"/>
  <c r="L169" i="2"/>
  <c r="L168" i="2"/>
  <c r="L167" i="2"/>
  <c r="L166" i="2"/>
  <c r="L165" i="2"/>
  <c r="L164" i="2"/>
  <c r="L163" i="2"/>
  <c r="L162" i="2"/>
  <c r="L161" i="2"/>
  <c r="N161" i="2" s="1"/>
  <c r="O161" i="2" s="1"/>
  <c r="L160" i="2"/>
  <c r="L159" i="2"/>
  <c r="L158" i="2"/>
  <c r="L157" i="2"/>
  <c r="L156" i="2"/>
  <c r="L155" i="2"/>
  <c r="L154" i="2"/>
  <c r="L153" i="2"/>
  <c r="L152" i="2"/>
  <c r="L151" i="2"/>
  <c r="L150" i="2"/>
  <c r="L149" i="2"/>
  <c r="L148" i="2"/>
  <c r="L147" i="2"/>
  <c r="L146" i="2"/>
  <c r="L145" i="2"/>
  <c r="L144" i="2"/>
  <c r="L143" i="2"/>
  <c r="L142" i="2"/>
  <c r="L141" i="2"/>
  <c r="L140" i="2"/>
  <c r="L139" i="2"/>
  <c r="L138" i="2"/>
  <c r="L137" i="2"/>
  <c r="L136" i="2"/>
  <c r="L135" i="2"/>
  <c r="L134" i="2"/>
  <c r="L133" i="2"/>
  <c r="L132" i="2"/>
  <c r="L131" i="2"/>
  <c r="N131" i="2" s="1"/>
  <c r="O131" i="2" s="1"/>
  <c r="L130" i="2"/>
  <c r="N130" i="2" s="1"/>
  <c r="O130" i="2" s="1"/>
  <c r="L129" i="2"/>
  <c r="L128" i="2"/>
  <c r="L127" i="2"/>
  <c r="L126" i="2"/>
  <c r="L125" i="2"/>
  <c r="L124" i="2"/>
  <c r="L123" i="2"/>
  <c r="L122" i="2"/>
  <c r="L121" i="2"/>
  <c r="L120" i="2"/>
  <c r="L119" i="2"/>
  <c r="L118" i="2"/>
  <c r="L111" i="2"/>
  <c r="L110" i="2"/>
  <c r="L109" i="2"/>
  <c r="L108" i="2"/>
  <c r="L107" i="2"/>
  <c r="L106" i="2"/>
  <c r="L105" i="2"/>
  <c r="L104" i="2"/>
  <c r="L103" i="2"/>
  <c r="L102" i="2"/>
  <c r="L101" i="2"/>
  <c r="L100" i="2"/>
  <c r="L99" i="2"/>
  <c r="L98" i="2"/>
  <c r="L97" i="2"/>
  <c r="L96" i="2"/>
  <c r="L95" i="2"/>
  <c r="O45" i="2"/>
  <c r="O43" i="2"/>
  <c r="L22" i="2"/>
  <c r="N165" i="2" l="1"/>
  <c r="N192" i="2"/>
  <c r="N195" i="2"/>
  <c r="O195" i="2" s="1"/>
  <c r="N118" i="2"/>
  <c r="O118" i="2" s="1"/>
  <c r="N124" i="2"/>
  <c r="O124" i="2" s="1"/>
  <c r="N127" i="2"/>
  <c r="O127" i="2" s="1"/>
  <c r="N133" i="2"/>
  <c r="N139" i="2"/>
  <c r="O139" i="2" s="1"/>
  <c r="N148" i="2"/>
  <c r="O148" i="2" s="1"/>
  <c r="N157" i="2"/>
  <c r="O157" i="2" s="1"/>
  <c r="N169" i="2"/>
  <c r="O169" i="2" s="1"/>
  <c r="N175" i="2"/>
  <c r="O175" i="2" s="1"/>
  <c r="N181" i="2"/>
  <c r="N187" i="2"/>
  <c r="O187" i="2" s="1"/>
  <c r="N199" i="2"/>
  <c r="O199" i="2" s="1"/>
  <c r="N202" i="2"/>
  <c r="N208" i="2"/>
  <c r="N211" i="2"/>
  <c r="O211" i="2" s="1"/>
  <c r="N56" i="2"/>
  <c r="O56" i="2" s="1"/>
  <c r="O165" i="2"/>
  <c r="O192" i="2"/>
  <c r="N95" i="2"/>
  <c r="O95" i="2" s="1"/>
  <c r="N98" i="2"/>
  <c r="O98" i="2" s="1"/>
  <c r="O179" i="2"/>
  <c r="N72" i="2"/>
  <c r="O72" i="2" s="1"/>
  <c r="O133" i="2"/>
  <c r="O181" i="2"/>
  <c r="O202" i="2"/>
  <c r="O208" i="2"/>
  <c r="N108" i="2"/>
  <c r="O108" i="2" s="1"/>
  <c r="N103" i="2"/>
  <c r="O103" i="2" s="1"/>
  <c r="N101" i="2"/>
  <c r="O101" i="2" s="1"/>
  <c r="O46" i="2"/>
  <c r="N68" i="2"/>
  <c r="O68" i="2" s="1"/>
  <c r="N86" i="2"/>
  <c r="O86" i="2" s="1"/>
  <c r="N81" i="2"/>
  <c r="O81" i="2" s="1"/>
  <c r="N76" i="2"/>
  <c r="O76" i="2" s="1"/>
  <c r="N64" i="2"/>
  <c r="O64" i="2" s="1"/>
  <c r="N59" i="2"/>
  <c r="O59" i="2" s="1"/>
  <c r="O51" i="2" l="1"/>
  <c r="O215" i="2"/>
  <c r="I231" i="2" s="1"/>
  <c r="N112" i="2"/>
  <c r="O112" i="2"/>
  <c r="I230" i="2" s="1"/>
  <c r="N215" i="2"/>
  <c r="O89" i="2"/>
  <c r="I229" i="2" s="1"/>
  <c r="N89" i="2"/>
  <c r="I228" i="2" l="1"/>
  <c r="L19" i="2"/>
  <c r="L20" i="2"/>
  <c r="L21" i="2"/>
  <c r="L23" i="2"/>
  <c r="L24" i="2"/>
  <c r="L25" i="2"/>
  <c r="L26" i="2"/>
  <c r="N23" i="2" l="1"/>
  <c r="O23" i="2" s="1"/>
  <c r="N18" i="2"/>
  <c r="P50" i="3"/>
  <c r="O47" i="3"/>
  <c r="P47" i="3" s="1"/>
  <c r="L47" i="3"/>
  <c r="M47" i="3" s="1"/>
  <c r="O46" i="3"/>
  <c r="P46" i="3" s="1"/>
  <c r="O45" i="3"/>
  <c r="P45" i="3" s="1"/>
  <c r="P44" i="3"/>
  <c r="L44" i="3"/>
  <c r="M44" i="3" s="1"/>
  <c r="N44" i="3" s="1"/>
  <c r="L43" i="3"/>
  <c r="M43" i="3" s="1"/>
  <c r="N43" i="3" s="1"/>
  <c r="O43" i="3" s="1"/>
  <c r="P43" i="3" s="1"/>
  <c r="P42" i="3"/>
  <c r="L42" i="3"/>
  <c r="M42" i="3" s="1"/>
  <c r="N42" i="3" s="1"/>
  <c r="P41" i="3"/>
  <c r="L41" i="3"/>
  <c r="M41" i="3" s="1"/>
  <c r="N41" i="3" s="1"/>
  <c r="T37" i="3"/>
  <c r="S37" i="3"/>
  <c r="R37" i="3"/>
  <c r="Q37" i="3"/>
  <c r="E37" i="3"/>
  <c r="D37" i="3"/>
  <c r="T31" i="3"/>
  <c r="S31" i="3"/>
  <c r="R31" i="3"/>
  <c r="Q31" i="3"/>
  <c r="E31" i="3"/>
  <c r="D31" i="3"/>
  <c r="U23" i="3"/>
  <c r="T23" i="3"/>
  <c r="S23" i="3"/>
  <c r="R23" i="3"/>
  <c r="Q23" i="3"/>
  <c r="E23" i="3"/>
  <c r="D23" i="3"/>
  <c r="T17" i="3"/>
  <c r="S17" i="3"/>
  <c r="R17" i="3"/>
  <c r="Q17" i="3"/>
  <c r="K17" i="3"/>
  <c r="E17" i="3"/>
  <c r="D17" i="3"/>
  <c r="T15" i="3"/>
  <c r="S15" i="3"/>
  <c r="R15" i="3"/>
  <c r="Q15" i="3"/>
  <c r="E15" i="3"/>
  <c r="D15" i="3"/>
  <c r="U12" i="3"/>
  <c r="S12" i="3" s="1"/>
  <c r="T12" i="3"/>
  <c r="R12" i="3"/>
  <c r="Q12" i="3"/>
  <c r="O27" i="2" l="1"/>
  <c r="O217" i="2" s="1"/>
  <c r="U31" i="3"/>
  <c r="U17" i="3"/>
  <c r="N27" i="2"/>
  <c r="U37" i="3"/>
  <c r="U15" i="3"/>
  <c r="I227" i="2" l="1"/>
  <c r="I232" i="2" s="1"/>
</calcChain>
</file>

<file path=xl/comments1.xml><?xml version="1.0" encoding="utf-8"?>
<comments xmlns="http://schemas.openxmlformats.org/spreadsheetml/2006/main">
  <authors>
    <author>DCC</author>
    <author>German Arturo Garcia Neira</author>
  </authors>
  <commentList>
    <comment ref="E9" authorId="0">
      <text>
        <r>
          <rPr>
            <b/>
            <sz val="9"/>
            <color indexed="81"/>
            <rFont val="Tahoma"/>
            <family val="2"/>
          </rPr>
          <t>DCC:</t>
        </r>
        <r>
          <rPr>
            <sz val="9"/>
            <color indexed="81"/>
            <rFont val="Tahoma"/>
            <family val="2"/>
          </rPr>
          <t xml:space="preserve">
La medición de esta MEGA se hará con el número de hogares que se determinan con el ejercicio de focalización que se hace en el primer semestre de 2019</t>
        </r>
      </text>
    </comment>
    <comment ref="H14" authorId="1">
      <text>
        <r>
          <rPr>
            <b/>
            <sz val="9"/>
            <color indexed="81"/>
            <rFont val="Tahoma"/>
            <family val="2"/>
          </rPr>
          <t xml:space="preserve">MEGA DEBE QUEDAR CONSIGNADA EN ESTA COLUMNA, COMO META INDIVIDUAL O DESAGREGADA. FAVOR RESALTAR EN COLOR ROJO
</t>
        </r>
        <r>
          <rPr>
            <sz val="9"/>
            <color indexed="81"/>
            <rFont val="Tahoma"/>
            <family val="2"/>
          </rPr>
          <t xml:space="preserve">
</t>
        </r>
      </text>
    </comment>
    <comment ref="I15" authorId="0">
      <text>
        <r>
          <rPr>
            <b/>
            <sz val="9"/>
            <color indexed="81"/>
            <rFont val="Tahoma"/>
            <family val="2"/>
          </rPr>
          <t>DCC:</t>
        </r>
        <r>
          <rPr>
            <sz val="9"/>
            <color indexed="81"/>
            <rFont val="Tahoma"/>
            <family val="2"/>
          </rPr>
          <t xml:space="preserve">
</t>
        </r>
        <r>
          <rPr>
            <b/>
            <sz val="9"/>
            <color indexed="81"/>
            <rFont val="Tahoma"/>
            <family val="2"/>
          </rPr>
          <t>Se asigna a cada seccional según cobertura y población</t>
        </r>
      </text>
    </comment>
    <comment ref="I16" authorId="0">
      <text>
        <r>
          <rPr>
            <b/>
            <sz val="9"/>
            <color indexed="81"/>
            <rFont val="Tahoma"/>
            <family val="2"/>
          </rPr>
          <t>DCC:</t>
        </r>
        <r>
          <rPr>
            <sz val="9"/>
            <color indexed="81"/>
            <rFont val="Tahoma"/>
            <family val="2"/>
          </rPr>
          <t xml:space="preserve">
El programa incluye además del monitoreo, la sensibilización,  entrega de información sobre los riesgos meteorológicos, geológicos,  hidrológicos y antrópicos (incendios forestales) y simulacros, con informe a los respectivos alcaldes. San Andrés, Arauca y Amazonas intervienen un escenario, las demás deben identificar e intervenir tres escenarios.</t>
        </r>
      </text>
    </comment>
    <comment ref="I23" authorId="0">
      <text>
        <r>
          <rPr>
            <b/>
            <sz val="9"/>
            <color indexed="81"/>
            <rFont val="Tahoma"/>
            <family val="2"/>
          </rPr>
          <t xml:space="preserve">DCC:
Actividades programadas: </t>
        </r>
        <r>
          <rPr>
            <sz val="9"/>
            <color indexed="81"/>
            <rFont val="Tahoma"/>
            <family val="2"/>
          </rPr>
          <t xml:space="preserve">
1. Conformación equipo de trabajo.2019
2. Formulación del estudio: la Entidad, marco legal, análisis externo, análisis interno 2019, redefinición modelo de operación, estructura interna 2020
3. Estudio de perfiles y cargas de trabajo 2020
4. Definición de la planta de personal.2020
5. Manual de Funciones 2020 2021
6 , 7, 8 y 9. Trámite ante el MDN,  DAFP, MHCP y Presidencia 2021 - 2022</t>
        </r>
      </text>
    </comment>
    <comment ref="I24" authorId="0">
      <text>
        <r>
          <rPr>
            <b/>
            <sz val="9"/>
            <color indexed="81"/>
            <rFont val="Tahoma"/>
            <family val="2"/>
          </rPr>
          <t>DCC:</t>
        </r>
        <r>
          <rPr>
            <sz val="9"/>
            <color indexed="81"/>
            <rFont val="Tahoma"/>
            <family val="2"/>
          </rPr>
          <t xml:space="preserve">
</t>
        </r>
        <r>
          <rPr>
            <b/>
            <sz val="9"/>
            <color indexed="81"/>
            <rFont val="Tahoma"/>
            <family val="2"/>
          </rPr>
          <t>Servicios:</t>
        </r>
        <r>
          <rPr>
            <sz val="9"/>
            <color indexed="81"/>
            <rFont val="Tahoma"/>
            <family val="2"/>
          </rPr>
          <t xml:space="preserve"> Salud, Búsqueda y rescate, incendios forestales, materiales peligrosos y agua potable</t>
        </r>
      </text>
    </comment>
    <comment ref="J26" authorId="0">
      <text>
        <r>
          <rPr>
            <b/>
            <sz val="9"/>
            <color indexed="81"/>
            <rFont val="Tahoma"/>
            <family val="2"/>
          </rPr>
          <t>DCC:</t>
        </r>
        <r>
          <rPr>
            <sz val="9"/>
            <color indexed="81"/>
            <rFont val="Tahoma"/>
            <family val="2"/>
          </rPr>
          <t xml:space="preserve">
R: El presupuesto para cada vigencia no se mantiene de acuerdo con el MGMP, sino que varia de acuerdo con la cuota del MDN, ejemplo este año ya nos bloquearon $1,200 por recursos nación.</t>
        </r>
      </text>
    </comment>
    <comment ref="I27" authorId="0">
      <text>
        <r>
          <rPr>
            <b/>
            <sz val="9"/>
            <color indexed="81"/>
            <rFont val="Tahoma"/>
            <family val="2"/>
          </rPr>
          <t>DCC:</t>
        </r>
        <r>
          <rPr>
            <sz val="9"/>
            <color indexed="81"/>
            <rFont val="Tahoma"/>
            <family val="2"/>
          </rPr>
          <t xml:space="preserve">
</t>
        </r>
        <r>
          <rPr>
            <b/>
            <sz val="9"/>
            <color indexed="81"/>
            <rFont val="Tahoma"/>
            <family val="2"/>
          </rPr>
          <t xml:space="preserve">2019: </t>
        </r>
        <r>
          <rPr>
            <sz val="9"/>
            <color indexed="81"/>
            <rFont val="Tahoma"/>
            <family val="2"/>
          </rPr>
          <t xml:space="preserve">26 colegios
</t>
        </r>
        <r>
          <rPr>
            <b/>
            <sz val="9"/>
            <color indexed="81"/>
            <rFont val="Tahoma"/>
            <family val="2"/>
          </rPr>
          <t xml:space="preserve">2020 al 2022: </t>
        </r>
        <r>
          <rPr>
            <sz val="9"/>
            <color indexed="81"/>
            <rFont val="Tahoma"/>
            <family val="2"/>
          </rPr>
          <t>58 colegios cada año (1*2*29) Un colegio cada semestre</t>
        </r>
      </text>
    </comment>
    <comment ref="I30" authorId="0">
      <text>
        <r>
          <rPr>
            <b/>
            <sz val="9"/>
            <color indexed="81"/>
            <rFont val="Tahoma"/>
            <family val="2"/>
          </rPr>
          <t>DCC:</t>
        </r>
        <r>
          <rPr>
            <sz val="9"/>
            <color indexed="81"/>
            <rFont val="Tahoma"/>
            <family val="2"/>
          </rPr>
          <t xml:space="preserve">
Fases:
</t>
        </r>
        <r>
          <rPr>
            <b/>
            <sz val="9"/>
            <color indexed="81"/>
            <rFont val="Tahoma"/>
            <family val="2"/>
          </rPr>
          <t>1. Preparación</t>
        </r>
        <r>
          <rPr>
            <sz val="9"/>
            <color indexed="81"/>
            <rFont val="Tahoma"/>
            <family val="2"/>
          </rPr>
          <t xml:space="preserve">: identificación de objetivos del proyecto, alcance, población objetivo, equipo de trabajo,  recursos y casos históricos presentados. 2019
</t>
        </r>
        <r>
          <rPr>
            <b/>
            <sz val="9"/>
            <color indexed="81"/>
            <rFont val="Tahoma"/>
            <family val="2"/>
          </rPr>
          <t>2. Diseño:</t>
        </r>
        <r>
          <rPr>
            <sz val="9"/>
            <color indexed="81"/>
            <rFont val="Tahoma"/>
            <family val="2"/>
          </rPr>
          <t xml:space="preserve"> Diseñar los instrumentos de recolección de información. Elaborar la directiva para implementar la ruta (antes, durante y después) a seguir para el cumplimiento del objetivo del proyecto. 2019
</t>
        </r>
        <r>
          <rPr>
            <b/>
            <sz val="9"/>
            <color indexed="81"/>
            <rFont val="Tahoma"/>
            <family val="2"/>
          </rPr>
          <t>3. Ejecución</t>
        </r>
        <r>
          <rPr>
            <sz val="9"/>
            <color indexed="81"/>
            <rFont val="Tahoma"/>
            <family val="2"/>
          </rPr>
          <t xml:space="preserve">:  Implementar los instrumentos para recolección de información. Consolidar y validar la información. 2020
</t>
        </r>
        <r>
          <rPr>
            <b/>
            <sz val="9"/>
            <color indexed="81"/>
            <rFont val="Tahoma"/>
            <family val="2"/>
          </rPr>
          <t>4. Producción:</t>
        </r>
        <r>
          <rPr>
            <sz val="9"/>
            <color indexed="81"/>
            <rFont val="Tahoma"/>
            <family val="2"/>
          </rPr>
          <t xml:space="preserve"> Elaboración del producto final, aprobación y socialización. 2021</t>
        </r>
      </text>
    </comment>
    <comment ref="I31" authorId="0">
      <text>
        <r>
          <rPr>
            <b/>
            <sz val="9"/>
            <color indexed="81"/>
            <rFont val="Tahoma"/>
            <family val="2"/>
          </rPr>
          <t>DCC:</t>
        </r>
        <r>
          <rPr>
            <sz val="9"/>
            <color indexed="81"/>
            <rFont val="Tahoma"/>
            <family val="2"/>
          </rPr>
          <t xml:space="preserve">
</t>
        </r>
        <r>
          <rPr>
            <b/>
            <sz val="9"/>
            <color indexed="81"/>
            <rFont val="Tahoma"/>
            <family val="2"/>
          </rPr>
          <t>Fases por cada proceso:</t>
        </r>
        <r>
          <rPr>
            <sz val="9"/>
            <color indexed="81"/>
            <rFont val="Tahoma"/>
            <family val="2"/>
          </rPr>
          <t xml:space="preserve">
1. </t>
        </r>
        <r>
          <rPr>
            <b/>
            <sz val="9"/>
            <color indexed="81"/>
            <rFont val="Tahoma"/>
            <family val="2"/>
          </rPr>
          <t>Preparación 2019:</t>
        </r>
        <r>
          <rPr>
            <sz val="9"/>
            <color indexed="81"/>
            <rFont val="Tahoma"/>
            <family val="2"/>
          </rPr>
          <t xml:space="preserve"> Diagnóstico de la situación actual.  Investigación de buenas prácticas. Asociación de los procesos a la gestión del riesgo y a las políticas de gobierno. 
</t>
        </r>
        <r>
          <rPr>
            <b/>
            <sz val="9"/>
            <color indexed="81"/>
            <rFont val="Tahoma"/>
            <family val="2"/>
          </rPr>
          <t>2.Diseño 2020</t>
        </r>
        <r>
          <rPr>
            <sz val="9"/>
            <color indexed="81"/>
            <rFont val="Tahoma"/>
            <family val="2"/>
          </rPr>
          <t>:  Propuesta de la estrategia, actualización de procedimientos y directivas con la ruta de implementación (antes, durante y después).</t>
        </r>
        <r>
          <rPr>
            <b/>
            <sz val="9"/>
            <color indexed="81"/>
            <rFont val="Tahoma"/>
            <family val="2"/>
          </rPr>
          <t xml:space="preserve">  
</t>
        </r>
        <r>
          <rPr>
            <sz val="9"/>
            <color indexed="81"/>
            <rFont val="Tahoma"/>
            <family val="2"/>
          </rPr>
          <t xml:space="preserve">
</t>
        </r>
        <r>
          <rPr>
            <b/>
            <sz val="9"/>
            <color indexed="81"/>
            <rFont val="Tahoma"/>
            <family val="2"/>
          </rPr>
          <t>3. Ejecución 2021:</t>
        </r>
        <r>
          <rPr>
            <sz val="9"/>
            <color indexed="81"/>
            <rFont val="Tahoma"/>
            <family val="2"/>
          </rPr>
          <t xml:space="preserve"> Implementación de la estrategia, seguimiento y evaluación. Validación de los requisitos especificados.</t>
        </r>
        <r>
          <rPr>
            <b/>
            <sz val="9"/>
            <color indexed="81"/>
            <rFont val="Tahoma"/>
            <family val="2"/>
          </rPr>
          <t xml:space="preserve">
</t>
        </r>
        <r>
          <rPr>
            <sz val="9"/>
            <color indexed="81"/>
            <rFont val="Tahoma"/>
            <family val="2"/>
          </rPr>
          <t xml:space="preserve">
</t>
        </r>
        <r>
          <rPr>
            <b/>
            <sz val="9"/>
            <color indexed="81"/>
            <rFont val="Tahoma"/>
            <family val="2"/>
          </rPr>
          <t>4. Implementación final 2022</t>
        </r>
        <r>
          <rPr>
            <sz val="9"/>
            <color indexed="81"/>
            <rFont val="Tahoma"/>
            <family val="2"/>
          </rPr>
          <t xml:space="preserve">: Ajustes a la estrategia e  implementación final. </t>
        </r>
      </text>
    </comment>
    <comment ref="I32" authorId="0">
      <text>
        <r>
          <rPr>
            <b/>
            <sz val="9"/>
            <color indexed="81"/>
            <rFont val="Tahoma"/>
            <family val="2"/>
          </rPr>
          <t>DCC:</t>
        </r>
        <r>
          <rPr>
            <sz val="9"/>
            <color indexed="81"/>
            <rFont val="Tahoma"/>
            <family val="2"/>
          </rPr>
          <t xml:space="preserve">
</t>
        </r>
        <r>
          <rPr>
            <b/>
            <sz val="9"/>
            <color indexed="81"/>
            <rFont val="Tahoma"/>
            <family val="2"/>
          </rPr>
          <t>Servicios:</t>
        </r>
        <r>
          <rPr>
            <sz val="9"/>
            <color indexed="81"/>
            <rFont val="Tahoma"/>
            <family val="2"/>
          </rPr>
          <t xml:space="preserve">
1. Ayuda alimentaria y no alimentaria
2. Alojamientos temporales
3. Encuentros familiares
4. Saneamiento básico
5. Medios de Vida</t>
        </r>
      </text>
    </comment>
    <comment ref="I33" authorId="0">
      <text>
        <r>
          <rPr>
            <b/>
            <sz val="9"/>
            <color indexed="81"/>
            <rFont val="Tahoma"/>
            <family val="2"/>
          </rPr>
          <t>DCC:
Fases:
1 Preparación</t>
        </r>
        <r>
          <rPr>
            <sz val="9"/>
            <color indexed="81"/>
            <rFont val="Tahoma"/>
            <family val="2"/>
          </rPr>
          <t xml:space="preserve">: Conformación equipo de trabajo. Identificación del objetivo, alcance, población objetivo, recursos, riesgos y requisitos técnicos y reglamentarios. 2019
</t>
        </r>
        <r>
          <rPr>
            <b/>
            <sz val="9"/>
            <color indexed="81"/>
            <rFont val="Tahoma"/>
            <family val="2"/>
          </rPr>
          <t>2. Diseño:</t>
        </r>
        <r>
          <rPr>
            <sz val="9"/>
            <color indexed="81"/>
            <rFont val="Tahoma"/>
            <family val="2"/>
          </rPr>
          <t xml:space="preserve"> investigación de los mecanismos de comunicación y atención en emergencias de la población en condiciones de discapacidad. Elaboración del protocolo y aprobación. 2020
</t>
        </r>
        <r>
          <rPr>
            <b/>
            <sz val="9"/>
            <color indexed="81"/>
            <rFont val="Tahoma"/>
            <family val="2"/>
          </rPr>
          <t>3. Ejecución</t>
        </r>
        <r>
          <rPr>
            <sz val="9"/>
            <color indexed="81"/>
            <rFont val="Tahoma"/>
            <family val="2"/>
          </rPr>
          <t xml:space="preserve">: Capacitación a las personas de las áreas misionales que se encargan de su implementación y ejecución de pruebas del protocolo. 2021
</t>
        </r>
        <r>
          <rPr>
            <b/>
            <sz val="9"/>
            <color indexed="81"/>
            <rFont val="Tahoma"/>
            <family val="2"/>
          </rPr>
          <t xml:space="preserve">
4. Seguimiento y evaluación</t>
        </r>
        <r>
          <rPr>
            <sz val="9"/>
            <color indexed="81"/>
            <rFont val="Tahoma"/>
            <family val="2"/>
          </rPr>
          <t xml:space="preserve">: Verificación y validación de los requisitos especificados. 2021
</t>
        </r>
        <r>
          <rPr>
            <b/>
            <sz val="9"/>
            <color indexed="81"/>
            <rFont val="Tahoma"/>
            <family val="2"/>
          </rPr>
          <t>5. Implementación final</t>
        </r>
        <r>
          <rPr>
            <sz val="9"/>
            <color indexed="81"/>
            <rFont val="Tahoma"/>
            <family val="2"/>
          </rPr>
          <t>: Ajustes del protocolo e implementación final. 2022</t>
        </r>
      </text>
    </comment>
    <comment ref="I37" authorId="0">
      <text>
        <r>
          <rPr>
            <b/>
            <sz val="9"/>
            <color indexed="81"/>
            <rFont val="Tahoma"/>
            <family val="2"/>
          </rPr>
          <t>DCC: TAREAS DE TIC</t>
        </r>
        <r>
          <rPr>
            <sz val="9"/>
            <color indexed="81"/>
            <rFont val="Tahoma"/>
            <family val="2"/>
          </rPr>
          <t xml:space="preserve">
*  Formular el plan PETI alineado al plan estratégico institucional del cuatrenio 2019-2022.
*Implementar un servidor  directorio activo, para fortalecer la seguridad de la información 
*  Ampliar la ejecución de  los módulos del  sistema ERP a nivel seccional. 
* Realizar mejoras en el portal web con el fin de mantener   la seguridad  de la información  de la página. </t>
        </r>
      </text>
    </comment>
    <comment ref="I39" authorId="0">
      <text>
        <r>
          <rPr>
            <b/>
            <sz val="9"/>
            <color indexed="81"/>
            <rFont val="Tahoma"/>
            <family val="2"/>
          </rPr>
          <t>DCC:</t>
        </r>
        <r>
          <rPr>
            <sz val="9"/>
            <color indexed="81"/>
            <rFont val="Tahoma"/>
            <family val="2"/>
          </rPr>
          <t xml:space="preserve">
 * Implementar en 29 seccionales/oficinas los servicios de videoconferencia y red troncalizada por el sistema RIC (Red Integrada de Comunicaciones), de acuerdo a recursos asignados.
*  Poner en operación la línea de atención 144 en 29 seccionales  y/o Oficinas de acuerdo con las políticas y protocolos de la Dirección General.
* Optimizar en  29 seccionales el uso de la red VHF, para el cumplimiento misional, teniendo en cuenta los recursos asignados para el  cumplimiento. </t>
        </r>
      </text>
    </comment>
    <comment ref="I40" authorId="0">
      <text>
        <r>
          <rPr>
            <b/>
            <sz val="9"/>
            <color indexed="81"/>
            <rFont val="Tahoma"/>
            <family val="2"/>
          </rPr>
          <t xml:space="preserve">DCC:FASES
</t>
        </r>
        <r>
          <rPr>
            <sz val="9"/>
            <color indexed="81"/>
            <rFont val="Tahoma"/>
            <family val="2"/>
          </rPr>
          <t xml:space="preserve">
* Analisis  de  viabilidad del  proyecto.
*Presentacion del proyecto ante CITI.
*Inicio  proceso contractual.
*Analisis de lavantamiento.
*Aprobacion del proyecto, de acuerdo al presupuesto asignado.
*Levantamiento de diseño de los modulos propuestos.
*Implementacion  de los modulos
* Desarrollo del proyecto con sus correspondientes submodelos.
*Pruebas y puesta en marcha.
* Capacitacion y entrenamiento.             
</t>
        </r>
      </text>
    </comment>
    <comment ref="G41" authorId="0">
      <text>
        <r>
          <rPr>
            <b/>
            <sz val="9"/>
            <color indexed="81"/>
            <rFont val="Tahoma"/>
            <family val="2"/>
          </rPr>
          <t>DCC:</t>
        </r>
        <r>
          <rPr>
            <sz val="9"/>
            <color indexed="81"/>
            <rFont val="Tahoma"/>
            <family val="2"/>
          </rPr>
          <t xml:space="preserve">
Esta estrategia reúne las estrategias formuladas en el Formato 9 para esta unidad</t>
        </r>
      </text>
    </comment>
    <comment ref="I41" authorId="0">
      <text>
        <r>
          <rPr>
            <b/>
            <sz val="9"/>
            <color indexed="81"/>
            <rFont val="Tahoma"/>
            <family val="2"/>
          </rPr>
          <t>DCC:</t>
        </r>
        <r>
          <rPr>
            <sz val="9"/>
            <color indexed="81"/>
            <rFont val="Tahoma"/>
            <family val="2"/>
          </rPr>
          <t xml:space="preserve">
Incluye las políticas de talento humano e integridad</t>
        </r>
      </text>
    </comment>
    <comment ref="I42" authorId="0">
      <text>
        <r>
          <rPr>
            <b/>
            <sz val="9"/>
            <color indexed="81"/>
            <rFont val="Tahoma"/>
            <family val="2"/>
          </rPr>
          <t>DCC:</t>
        </r>
        <r>
          <rPr>
            <sz val="9"/>
            <color indexed="81"/>
            <rFont val="Tahoma"/>
            <family val="2"/>
          </rPr>
          <t xml:space="preserve">
Incluye planeación institucional, Plan anticorrupción, gestión presupuestal y eficiencia del gasto público.</t>
        </r>
      </text>
    </comment>
    <comment ref="I43" authorId="0">
      <text>
        <r>
          <rPr>
            <b/>
            <sz val="9"/>
            <color indexed="81"/>
            <rFont val="Tahoma"/>
            <family val="2"/>
          </rPr>
          <t>DCC:</t>
        </r>
        <r>
          <rPr>
            <sz val="9"/>
            <color indexed="81"/>
            <rFont val="Tahoma"/>
            <family val="2"/>
          </rPr>
          <t xml:space="preserve">
Incluye la política seguimiento y gestión del desempeño institucional</t>
        </r>
      </text>
    </comment>
    <comment ref="I44" authorId="0">
      <text>
        <r>
          <rPr>
            <b/>
            <sz val="9"/>
            <color indexed="81"/>
            <rFont val="Tahoma"/>
            <family val="2"/>
          </rPr>
          <t xml:space="preserve">DCC: Incluye las siguientes políticas: </t>
        </r>
        <r>
          <rPr>
            <sz val="9"/>
            <color indexed="81"/>
            <rFont val="Tahoma"/>
            <family val="2"/>
          </rPr>
          <t xml:space="preserve">
1) Fortalecimiento organizacional y simplificación de procesos
2) Gobierno Digital
3)Participación Ciudadana en la Gestión Pública
4) Racionalización de trámites
5) Servicio al ciudadano 6) Rendición de cuentas   7) Defensa Jurídica</t>
        </r>
      </text>
    </comment>
    <comment ref="I45" authorId="0">
      <text>
        <r>
          <rPr>
            <b/>
            <sz val="9"/>
            <color indexed="81"/>
            <rFont val="Tahoma"/>
            <family val="2"/>
          </rPr>
          <t>DCC:</t>
        </r>
        <r>
          <rPr>
            <sz val="9"/>
            <color indexed="81"/>
            <rFont val="Tahoma"/>
            <family val="2"/>
          </rPr>
          <t xml:space="preserve">
Incluye las siguientes políticas: 1) Gestión documental.  2) transparencia y acceso a la información.</t>
        </r>
      </text>
    </comment>
    <comment ref="I46" authorId="0">
      <text>
        <r>
          <rPr>
            <b/>
            <sz val="9"/>
            <color indexed="81"/>
            <rFont val="Tahoma"/>
            <family val="2"/>
          </rPr>
          <t>DCC:</t>
        </r>
        <r>
          <rPr>
            <sz val="9"/>
            <color indexed="81"/>
            <rFont val="Tahoma"/>
            <family val="2"/>
          </rPr>
          <t xml:space="preserve">
Política de gestión del conocimiento y la innovación</t>
        </r>
      </text>
    </comment>
    <comment ref="I47" authorId="0">
      <text>
        <r>
          <rPr>
            <b/>
            <sz val="9"/>
            <color indexed="81"/>
            <rFont val="Tahoma"/>
            <family val="2"/>
          </rPr>
          <t>DCC:</t>
        </r>
        <r>
          <rPr>
            <sz val="9"/>
            <color indexed="81"/>
            <rFont val="Tahoma"/>
            <family val="2"/>
          </rPr>
          <t xml:space="preserve">
Incluye la política de control interno.
Aquí se incluyen las metas relacionadas con los PM de CGR y de las auditorías de la OCI</t>
        </r>
      </text>
    </comment>
    <comment ref="I49" authorId="0">
      <text>
        <r>
          <rPr>
            <b/>
            <sz val="9"/>
            <color indexed="81"/>
            <rFont val="Tahoma"/>
            <family val="2"/>
          </rPr>
          <t>DCC:</t>
        </r>
        <r>
          <rPr>
            <sz val="9"/>
            <color indexed="81"/>
            <rFont val="Tahoma"/>
            <family val="2"/>
          </rPr>
          <t xml:space="preserve">
La apropiación de recursos propios 2019 tuvo un incremento del 65,6% frente al 2018.</t>
        </r>
      </text>
    </comment>
    <comment ref="K49" authorId="0">
      <text>
        <r>
          <rPr>
            <b/>
            <sz val="9"/>
            <color indexed="81"/>
            <rFont val="Tahoma"/>
            <family val="2"/>
          </rPr>
          <t>DCC:</t>
        </r>
        <r>
          <rPr>
            <sz val="9"/>
            <color indexed="81"/>
            <rFont val="Tahoma"/>
            <family val="2"/>
          </rPr>
          <t xml:space="preserve">
Promedio de los últimos 5 años
</t>
        </r>
      </text>
    </comment>
  </commentList>
</comments>
</file>

<file path=xl/comments2.xml><?xml version="1.0" encoding="utf-8"?>
<comments xmlns="http://schemas.openxmlformats.org/spreadsheetml/2006/main">
  <authors>
    <author>DCC</author>
    <author>Planeacion</author>
    <author>Equipo</author>
  </authors>
  <commentList>
    <comment ref="G45" authorId="0">
      <text>
        <r>
          <rPr>
            <b/>
            <sz val="9"/>
            <color indexed="81"/>
            <rFont val="Tahoma"/>
            <family val="2"/>
          </rPr>
          <t>10 MAR-20: Se realiza el diligenciamiento de un instrumento de la autoevaluación de las mesas sectoriales como parte del consejo ejecutivo de la Mesa de GRD.</t>
        </r>
      </text>
    </comment>
    <comment ref="P54" authorId="1">
      <text>
        <r>
          <rPr>
            <b/>
            <sz val="8"/>
            <color indexed="81"/>
            <rFont val="Tahoma"/>
            <family val="2"/>
          </rPr>
          <t>NOTA:</t>
        </r>
        <r>
          <rPr>
            <sz val="8"/>
            <color indexed="81"/>
            <rFont val="Tahoma"/>
            <family val="2"/>
          </rPr>
          <t xml:space="preserve">
Es la cuantificación de los recursos que se invertirán para alcanzar la meta</t>
        </r>
      </text>
    </comment>
    <comment ref="P93" authorId="1">
      <text>
        <r>
          <rPr>
            <b/>
            <sz val="8"/>
            <color indexed="81"/>
            <rFont val="Tahoma"/>
            <family val="2"/>
          </rPr>
          <t>NOTA:</t>
        </r>
        <r>
          <rPr>
            <sz val="8"/>
            <color indexed="81"/>
            <rFont val="Tahoma"/>
            <family val="2"/>
          </rPr>
          <t xml:space="preserve">
Es la cuantificación de los recursos que se invertirán para alcanzar la meta</t>
        </r>
      </text>
    </comment>
    <comment ref="P116" authorId="1">
      <text>
        <r>
          <rPr>
            <b/>
            <sz val="8"/>
            <color indexed="81"/>
            <rFont val="Tahoma"/>
            <family val="2"/>
          </rPr>
          <t>NOTA:</t>
        </r>
        <r>
          <rPr>
            <sz val="8"/>
            <color indexed="81"/>
            <rFont val="Tahoma"/>
            <family val="2"/>
          </rPr>
          <t xml:space="preserve">
Es la cuantificación de los recursos que se invertirán para alcanzar la meta</t>
        </r>
      </text>
    </comment>
    <comment ref="A118" authorId="0">
      <text>
        <r>
          <rPr>
            <b/>
            <sz val="9"/>
            <color indexed="81"/>
            <rFont val="Tahoma"/>
            <family val="2"/>
          </rPr>
          <t>DCC:</t>
        </r>
        <r>
          <rPr>
            <sz val="9"/>
            <color indexed="81"/>
            <rFont val="Tahoma"/>
            <family val="2"/>
          </rPr>
          <t xml:space="preserve">
DCC: TAREAS DE TIC
*  Formular el plan PETI alineado al plan estratégico institucional del cuatrienio 2019-2022.
*Implementar un servidor  directorio activo, para fortalecer la seguridad de la información 
*  Ampliar la ejecución de  los módulos del  sistema ERP a nivel seccional. 
* Realizar mejoras en el portal web con el fin de mantener   la seguridad  de la información  de la página. </t>
        </r>
      </text>
    </comment>
    <comment ref="A124" authorId="0">
      <text>
        <r>
          <rPr>
            <b/>
            <sz val="9"/>
            <color indexed="81"/>
            <rFont val="Tahoma"/>
            <family val="2"/>
          </rPr>
          <t>DCC:</t>
        </r>
        <r>
          <rPr>
            <sz val="9"/>
            <color indexed="81"/>
            <rFont val="Tahoma"/>
            <family val="2"/>
          </rPr>
          <t xml:space="preserve">
 * Implementar en 29 seccionales/oficinas los servicios de videoconferencia y red troncalizada por el sistema RIC (Red Integrada de Comunicaciones), de acuerdo a recursos asignados.
*  Poner en operación la línea de atención 144 en 29 seccionales  y/o Oficinas de acuerdo con las políticas y protocolos de la Dirección General.
* Optimizar en  29 seccionales el uso de la red VHF, para el cumplimiento misional, teniendo en cuenta los recursos asignados para el  cumplimiento. </t>
        </r>
      </text>
    </comment>
    <comment ref="A127" authorId="0">
      <text>
        <r>
          <rPr>
            <b/>
            <sz val="9"/>
            <color indexed="81"/>
            <rFont val="Tahoma"/>
            <family val="2"/>
          </rPr>
          <t>DCC:</t>
        </r>
        <r>
          <rPr>
            <sz val="9"/>
            <color indexed="81"/>
            <rFont val="Tahoma"/>
            <family val="2"/>
          </rPr>
          <t xml:space="preserve">
* Análisis  de  viabilidad del  proyecto.
*Presentación del proyecto ante CITI.
*Inicio  proceso contractual.
*Análisis de levantamiento.
*Aprobación del proyecto, de acuerdo al presupuesto asignado.
*Levantamiento de diseño de los módulos propuestos.
*Implementación  de los módulos
* Desarrollo del proyecto con sus correspondientes submodelos.
*Pruebas y puesta en marcha.
* Capacitación y entrenamiento.</t>
        </r>
      </text>
    </comment>
    <comment ref="D132" authorId="2">
      <text>
        <r>
          <rPr>
            <b/>
            <sz val="9"/>
            <color indexed="81"/>
            <rFont val="Tahoma"/>
            <family val="2"/>
          </rPr>
          <t>Equipo:</t>
        </r>
        <r>
          <rPr>
            <sz val="9"/>
            <color indexed="81"/>
            <rFont val="Tahoma"/>
            <family val="2"/>
          </rPr>
          <t xml:space="preserve">
Formalizar la vinculación de 3 personas en condiciones de discapacidad de acuerdo con el Decreto 2011 de 2017.</t>
        </r>
      </text>
    </comment>
  </commentList>
</comments>
</file>

<file path=xl/comments3.xml><?xml version="1.0" encoding="utf-8"?>
<comments xmlns="http://schemas.openxmlformats.org/spreadsheetml/2006/main">
  <authors>
    <author>Planeacion</author>
  </authors>
  <commentList>
    <comment ref="P11" authorId="0">
      <text>
        <r>
          <rPr>
            <b/>
            <sz val="8"/>
            <color indexed="81"/>
            <rFont val="Tahoma"/>
            <family val="2"/>
          </rPr>
          <t>NOTA:</t>
        </r>
        <r>
          <rPr>
            <sz val="8"/>
            <color indexed="81"/>
            <rFont val="Tahoma"/>
            <family val="2"/>
          </rPr>
          <t xml:space="preserve">
Es la cuantificación de los recursos que se invertirán para alcanzar la meta</t>
        </r>
      </text>
    </comment>
    <comment ref="P27" authorId="0">
      <text>
        <r>
          <rPr>
            <b/>
            <sz val="8"/>
            <color indexed="81"/>
            <rFont val="Tahoma"/>
            <family val="2"/>
          </rPr>
          <t>NOTA:</t>
        </r>
        <r>
          <rPr>
            <sz val="8"/>
            <color indexed="81"/>
            <rFont val="Tahoma"/>
            <family val="2"/>
          </rPr>
          <t xml:space="preserve">
Es la cuantificación de los recursos que se invertirán para alcanzar la meta</t>
        </r>
      </text>
    </comment>
    <comment ref="P47" authorId="0">
      <text>
        <r>
          <rPr>
            <b/>
            <sz val="8"/>
            <color indexed="81"/>
            <rFont val="Tahoma"/>
            <family val="2"/>
          </rPr>
          <t>NOTA:</t>
        </r>
        <r>
          <rPr>
            <sz val="8"/>
            <color indexed="81"/>
            <rFont val="Tahoma"/>
            <family val="2"/>
          </rPr>
          <t xml:space="preserve">
Es la cuantificación de los recursos que se invertirán para alcanzar la meta</t>
        </r>
      </text>
    </comment>
    <comment ref="P66" authorId="0">
      <text>
        <r>
          <rPr>
            <b/>
            <sz val="8"/>
            <color indexed="81"/>
            <rFont val="Tahoma"/>
            <family val="2"/>
          </rPr>
          <t>NOTA:</t>
        </r>
        <r>
          <rPr>
            <sz val="8"/>
            <color indexed="81"/>
            <rFont val="Tahoma"/>
            <family val="2"/>
          </rPr>
          <t xml:space="preserve">
Es la cuantificación de los recursos que se invertirán para alcanzar la meta</t>
        </r>
      </text>
    </comment>
    <comment ref="P80" authorId="0">
      <text>
        <r>
          <rPr>
            <b/>
            <sz val="8"/>
            <color indexed="81"/>
            <rFont val="Tahoma"/>
            <family val="2"/>
          </rPr>
          <t>NOTA:</t>
        </r>
        <r>
          <rPr>
            <sz val="8"/>
            <color indexed="81"/>
            <rFont val="Tahoma"/>
            <family val="2"/>
          </rPr>
          <t xml:space="preserve">
Es la cuantificación de los recursos que se invertirán para alcanzar la meta</t>
        </r>
      </text>
    </comment>
  </commentList>
</comments>
</file>

<file path=xl/sharedStrings.xml><?xml version="1.0" encoding="utf-8"?>
<sst xmlns="http://schemas.openxmlformats.org/spreadsheetml/2006/main" count="1505" uniqueCount="604">
  <si>
    <t xml:space="preserve"> FORMULACIÓN DEL PLAN DE ACCIÓN</t>
  </si>
  <si>
    <t>PLANEACIÓN ESTRATÉGICA</t>
  </si>
  <si>
    <t>PES-FT-001</t>
  </si>
  <si>
    <t>Versión</t>
  </si>
  <si>
    <t>Página No.</t>
  </si>
  <si>
    <t>República de Colombia</t>
  </si>
  <si>
    <t>1 de 1</t>
  </si>
  <si>
    <t>DEPENDENCIA :</t>
  </si>
  <si>
    <t>DEFENSA CIVIL COLOMBIANA</t>
  </si>
  <si>
    <t>FECHA DE FORMULACIÓN :</t>
  </si>
  <si>
    <t>Enero 7 de 2020</t>
  </si>
  <si>
    <t>OBJETIVO ESTRATÉGICO 1</t>
  </si>
  <si>
    <t>1. Desarrollar capacidades para apoyar los procesos de conocimiento y reducción del riesgo de desastres.</t>
  </si>
  <si>
    <t>METAS</t>
  </si>
  <si>
    <t>RESPONSABLE</t>
  </si>
  <si>
    <t>PLAZO</t>
  </si>
  <si>
    <t>ACTIVIDADES</t>
  </si>
  <si>
    <t>Ponderación de cada actividad</t>
  </si>
  <si>
    <t>PLAZO DE CADA ACTIVIDAD</t>
  </si>
  <si>
    <t>RECURSOS $
NECESARIOS
 (millones de pesos)</t>
  </si>
  <si>
    <t>INDICADOR DE CUMPLIMIENTO</t>
  </si>
  <si>
    <t>DE CADA META</t>
  </si>
  <si>
    <t>META</t>
  </si>
  <si>
    <t>PROGRAMADAS POR CADA META</t>
  </si>
  <si>
    <t>DE CADA ACTIVIDAD</t>
  </si>
  <si>
    <t>I TRIM</t>
  </si>
  <si>
    <t>II TRIM</t>
  </si>
  <si>
    <t>III TRIM</t>
  </si>
  <si>
    <t>IV TRIM</t>
  </si>
  <si>
    <t>PARA EJECUTAR LA META</t>
  </si>
  <si>
    <t xml:space="preserve">• Debe ser medible y necesariamente tener asociado un producto. </t>
  </si>
  <si>
    <t>Aquí va el cargo del Líder del proceso, debe ser un solo responsable.</t>
  </si>
  <si>
    <t>La fecha de cumplimiento de la meta debe coincidir con la fecha máxima  de las actividades programadas por cada meta (dd/mm/aaaa)</t>
  </si>
  <si>
    <t xml:space="preserve">
Las actividades de una meta son pasos secuenciales que se desarrollan hasta cumplir la meta propuesta, deben ser observables mediante documentos tangibles.</t>
  </si>
  <si>
    <t>Cada actividad debe tener un responsable; puede ser el mismo responsable de la meta o una de las personas del equipo de trabajo que desarrollarán las actividades propuestas.</t>
  </si>
  <si>
    <t>Corresponde al peso porcentual de cada actividad dentro de la meta.  En total la ponderación por META debe sumar 100%</t>
  </si>
  <si>
    <t>Marque con una "X" el o los trimestres en el que van a cumplir cada una de las actividades</t>
  </si>
  <si>
    <t>Es la cuantificación de los recursos que se invertirán para alcanzar la meta.
Se describe con que recursos se desarrollará la meta cuantificando en $ la mano de obra y los bienes o servicios requeridos para el logro de la meta</t>
  </si>
  <si>
    <t>El indicador para todas las metas medirá el cumplimiento de la meta</t>
  </si>
  <si>
    <t>Implementar el plan familiar de emergencias en 8.375 hogares ubicados en zonas de alto riesgo en cada una de las seccionales del país</t>
  </si>
  <si>
    <t>Subdirector Operativo</t>
  </si>
  <si>
    <t xml:space="preserve">Consolidar la información de las seccionales respecto a la población objeto de este programa, determinado escenarios y cantidad de familias a intervenir </t>
  </si>
  <si>
    <t>Jefe de Grupo de Prevención y Acción Integral</t>
  </si>
  <si>
    <t>X</t>
  </si>
  <si>
    <t>Construir el modelo metodológico para la aplicación del programa del plan familiar de emergencia</t>
  </si>
  <si>
    <t xml:space="preserve">Realizar videoconferencia para socializar la implementación del programa </t>
  </si>
  <si>
    <t xml:space="preserve">Entrega de instrumentos y herramientas metodológicas para la aplicación del programa </t>
  </si>
  <si>
    <t xml:space="preserve">Elaborar el reporte del control y seguimiento a la aplicación del programa por parte de las direcciones seccionales y registro del SIM con las evidencias correspondientes </t>
  </si>
  <si>
    <t>Implementar un programa anual de monitoreo frente a 80 escenarios de riesgos de alto impacto mediante los observadores comunitarios.</t>
  </si>
  <si>
    <t>Consolidar la información de las seccionales respecto a los escenarios de riesgos a ser monitoreados</t>
  </si>
  <si>
    <t>Controlar la implementación del programa por parte de las seccionales y registro respectivo del SIM</t>
  </si>
  <si>
    <t>Elaborar la evaluación final del programa</t>
  </si>
  <si>
    <t>OBJETIVO ESTRATÉGICO 2</t>
  </si>
  <si>
    <t>2. Obtener y/o mantener  estándares de calidad en los programas de capacitación y entrenamiento de la entidad.</t>
  </si>
  <si>
    <t>RECURSOS $
NECESARIOS</t>
  </si>
  <si>
    <t>Lograr la cobertura de personal capacitado propuesto para el nivel de educación informal y ETDH con relación al 2019.</t>
  </si>
  <si>
    <t>Subdirector de Capacitación y Entrenamiento</t>
  </si>
  <si>
    <t>Subdirector Capacitación y entrenamiento</t>
  </si>
  <si>
    <t>Directores Escuelas</t>
  </si>
  <si>
    <t>Mantener las certificaciones de los institutos educativos y programas de la entidad</t>
  </si>
  <si>
    <t>Implementar el plan de mejoramiento y presentar la auditoría de seguimiento de la certificación ISO 9001.</t>
  </si>
  <si>
    <t>Implementar el plan de mejoramiento y presentar la auditoría de seguimiento  de las certificaciones de calidad NTC 5555 y 5581</t>
  </si>
  <si>
    <t>Tramitar la licencia y registro de la Escuela de Barrancabermeja una vez sea entregada a la entidad.</t>
  </si>
  <si>
    <t>Elaborar y presentar el PEI de la Escuela de Barrancabermeja  una vez sea recibida por la entidad.</t>
  </si>
  <si>
    <t>Director Escuela de Barrancabermeja</t>
  </si>
  <si>
    <t xml:space="preserve">Culminar el trámite para obtener la licencia y registro de la Escuela y sus programas ante la autoridad competente. </t>
  </si>
  <si>
    <t>Revisar y rediseñar el PEI de un PTLXC en APH con énfasis en desastres para ser presentado a la autoridad competente.</t>
  </si>
  <si>
    <t>Revisar la propuesta de PEI del PTLXC APH con autoridades o entidades del área de salud y educación.</t>
  </si>
  <si>
    <t>TC. Luis Antonio Guerrero ágreda</t>
  </si>
  <si>
    <t>Presentar la propuesta del PTLXC para aprobación de la DIGER</t>
  </si>
  <si>
    <t>Gestionar que el Plan de Acción 2020 de la mesa de Gestión del Riesgo de Desastres se mantenga la propuesta de las Normas de Competencia Laboral (NCL) relacionada con los PTLxC de la entidad</t>
  </si>
  <si>
    <t>Participar en las mesas sectoriales de GRD y servicios ambientales promoviendo normas de competencia.</t>
  </si>
  <si>
    <t>Mantener y gestionar 4 convenios y contratos de servicios de capacitación con entidades públicas, privadas o comunidad para aumentar los ingresos de recursos propios o transferencia de conocimientos</t>
  </si>
  <si>
    <t>Gestionar la continuidad y aumento de ingresos por concepto de la línea de ERM.</t>
  </si>
  <si>
    <t xml:space="preserve">Gestionar al menos un convenio o contrato con instituciones de educación superior, ETDH o educación informal. </t>
  </si>
  <si>
    <t>Gestionar mantener  y fortalecer el convenio con la Universidad Militar.</t>
  </si>
  <si>
    <t>Gestionar mantener y fortalecer el programa de SCI OFDA en la entidad con USAID-OFDA.</t>
  </si>
  <si>
    <t>Actualizar los programas académicos de gestión ambiental, acción social y capacitación a la comunidad.</t>
  </si>
  <si>
    <t>OBJETIVO ESTRATÉGICO 3</t>
  </si>
  <si>
    <t>3.Mejorar la oportunidad y calidad del manejo de emergencias y desastres a través del fortalecimiento de capacidades.</t>
  </si>
  <si>
    <t>Formular el estudio de reestructuración considerando las modificaciones en los procesos misionales</t>
  </si>
  <si>
    <t>Elaborar estudio definitivo con base en la Guía para el Rediseño Institucional de Entidades Públicas del DAFP.</t>
  </si>
  <si>
    <t>Presentar propuesta de rediseño a la Dirección General.</t>
  </si>
  <si>
    <t>Presentar propuesta definitiva al Consejo Directivo</t>
  </si>
  <si>
    <t>Diseñar e implementar la estrategia de respuesta de la entidad.</t>
  </si>
  <si>
    <t>Identificar las capacidades de la entidad frente a la implementación de cada uno de los servicios básicos propuestos en la ENRE.</t>
  </si>
  <si>
    <t>Jefe de Grupo de Prevención y acción Integral</t>
  </si>
  <si>
    <t>Elaborar la estrategia de respuesta de la Defensa Civil Colombiana.</t>
  </si>
  <si>
    <t>Construcción de los procedimientos operativos de los siguientes servicios básicos de respuesta (Accesibilidad de transporte, salud, búsqueda y rescate, extinción de incendios, manejo de materiales peligrosos, agua potable, ayuda humanitaria, alojamientos temporales, reencuentro familiar, saneamiento básico e información pública).</t>
  </si>
  <si>
    <t>Aprobación de los procedimientos operativos.</t>
  </si>
  <si>
    <t xml:space="preserve">Difusión de la estrategia de respuesta y de los procedimientos operativos de la Defensa Civil Colombiana </t>
  </si>
  <si>
    <t>Crear cinco (05) grupos de rescate urbano (USAR) liviano de acuerdo con  la Directiva de Grupos de Rescate a nivel nacional.</t>
  </si>
  <si>
    <t>Elaborar el procedimiento operativo para la activación para los grupos USAR livianos.</t>
  </si>
  <si>
    <t xml:space="preserve">No. de grupos USAR Livianos organizados </t>
  </si>
  <si>
    <t>Revisar y gestionar aprobación  del CPOE de las seccionales, para ser presentados a la UNGRD.</t>
  </si>
  <si>
    <t xml:space="preserve">Supervisar la planificación  y ejecución del ejercicio de autoevaluación previo a la acreditación </t>
  </si>
  <si>
    <t>Acompañar el proceso de acreditación de las seccionales comprometidas en el semestre correspondiente.</t>
  </si>
  <si>
    <t>Ejecutar el proyecto  para el fortalecimiento de capacidades por $3.552 millones</t>
  </si>
  <si>
    <t>Establecer necesidades y prioridades para inversión de recursos.</t>
  </si>
  <si>
    <t>Elaborar los fichas técnicas para adquisición de los bienes o servicios.</t>
  </si>
  <si>
    <t>Elaborar los estudios de mercado para la adquisición de los bienes o servicios.</t>
  </si>
  <si>
    <t>Delegar la supervisión de los contratos entre los funcionarios del Grupo GPAI u otros idóneos en el tema de referencia.</t>
  </si>
  <si>
    <t>Implementar el programa de civilitos en 58 colegios definidos mediante el estudio de riesgos a nivel nacional.</t>
  </si>
  <si>
    <t>Consolidar la información acerca de la Identificación de los colegios ubicados en escenarios de riesgo, los cuales serán intervenidos por cada una de las seccionales.</t>
  </si>
  <si>
    <t>Profesional de Defensa Grupo de Prevención y Acción Integral (Acción Social)</t>
  </si>
  <si>
    <t>No. de colegios con el programa de civilitos implementado / No. de colegios planeados</t>
  </si>
  <si>
    <t>Construcción del instrumento de evaluación del programa.</t>
  </si>
  <si>
    <t>Realizar videoconferencia con los monitores y funcionarios encargados del programa para unificar criterios y socializar la filosofía de aplicación del instrumento.</t>
  </si>
  <si>
    <t>Programar con la subdirección de capacitación y entrenamiento, la capacitación de los monitores.</t>
  </si>
  <si>
    <t>Conformar 2 grupos de  atención psicosocial en situaciones de emergencias o desastres.</t>
  </si>
  <si>
    <t>Diagnosticar las seccionales que implementaran los dos grupos de atención psicosocial.</t>
  </si>
  <si>
    <t>Formular la directiva para la conformación de  2 grupos de  atención psicosocial en situaciones de emergencias o desastres.</t>
  </si>
  <si>
    <t>Socializar la directiva y hacer seguimiento a las actividades programadas en la misma.</t>
  </si>
  <si>
    <t>Aplicar las pruebas psicotécnicas y realizar entrevista.</t>
  </si>
  <si>
    <t>Realizar simulacro de activación de los dos grupos de atención psicosocial.</t>
  </si>
  <si>
    <t xml:space="preserve">Diseñar y desarrollar un programa de fortalecimiento vocacional para los voluntarios de la entidad. </t>
  </si>
  <si>
    <t>Revisar y elaborar el diagnostico de la situación actual frente a el compromiso, fidelización y permanencia del voluntariado.</t>
  </si>
  <si>
    <t>No. de voluntarios involucrados en el programa / No. de voluntarios definidos en el alcance del programa</t>
  </si>
  <si>
    <t>Elaborar una directiva para el fortalecimiento vocacional de los voluntarios de la Defensa Civil Colombiana.</t>
  </si>
  <si>
    <t>Socializar la directiva entre los funcionarios y voluntarios.</t>
  </si>
  <si>
    <t>Construcción y aplicación de un instrumento de evaluación del cumplimiento de la directiva propuesta</t>
  </si>
  <si>
    <t xml:space="preserve">Evaluar la implementación del programa y sus resultados </t>
  </si>
  <si>
    <t>Desarrollar la fase de ejecución del proyecto para recuperar la memoria histórica de la entidad en materia de emergencias a través del voluntariado.</t>
  </si>
  <si>
    <t>Revisar la identificación de objetivos del proyecto, alcance, población objetivo, equipo de trabajo,  recursos y casos históricos presentados.</t>
  </si>
  <si>
    <t xml:space="preserve">Implementar los instrumentos para recolección de información. </t>
  </si>
  <si>
    <t>Consolidar y validar la información.</t>
  </si>
  <si>
    <t>OBJETIVO ESTRATÉGICO 4</t>
  </si>
  <si>
    <t>4. Fortalecer la gestión ambiental y la acción social dentro del proceso de gestión del riesgo de desastres.</t>
  </si>
  <si>
    <t>Desarrollar la fase de diseño de una estrategia de acción social y gestión ambiental en el marco de la gestión del riesgo de emergencias y desastres.</t>
  </si>
  <si>
    <t>Jefe Grupo de Prevención y Acción Integral</t>
  </si>
  <si>
    <t>Revisar diagnóstico de la situación actual.  Investigación de buenas prácticas. Asociación de los procesos a la gestión del riesgo y a las políticas de gobierno.</t>
  </si>
  <si>
    <t>Propuesta de la estrategia.</t>
  </si>
  <si>
    <t>Actualización de procedimientos y directivas con la ruta de implementación (antes, durante y después).</t>
  </si>
  <si>
    <t>Desarrollar un convenio inter-administrativo dirigido a la población con limitación auditiva.</t>
  </si>
  <si>
    <t>Identificar   los  grupos, organizaciones y fundaciones de personas  con limitación auditiva .</t>
  </si>
  <si>
    <t>Construir y firmar un convenio para la implementación de una estrategia de intercambio de conocimiento con personas con discapacidad auditiva.</t>
  </si>
  <si>
    <t>Coordinar con la fundación u organización con quien se realice el convenio, la capacitación de un grupo de nuestros voluntarios en el sistema de comunicación para las personas con limitación auditiva.</t>
  </si>
  <si>
    <t>Gestionar una alianza estratégica para el desarrollo de proyectos de medios de vida.</t>
  </si>
  <si>
    <t>Proyectar modelos de alianzas con empresas publicas y privadas.</t>
  </si>
  <si>
    <t>Gestionar la alianza con empresas publicas y privadas.</t>
  </si>
  <si>
    <t>Desarrollar una campaña anual de prevención y protección ambiental con participación del gobierno - empresa y sociedad.</t>
  </si>
  <si>
    <t>Gestionar y contactar con entidades, organizaciones o fundaciones para el desarrollo en conjunto de una campaña.</t>
  </si>
  <si>
    <t>Técnico para apoyo de Seguridad y Defensa (Gestión Ambiental)</t>
  </si>
  <si>
    <t>Formalizar la implementación de una campaña conjunta con una empresa, organización o fundación.</t>
  </si>
  <si>
    <t>Planificar la ejecución de la campaña al interior de la entidad.</t>
  </si>
  <si>
    <t>Consolidar un informe semestral de las campañas ejecutadas y publicarlo en la página web.</t>
  </si>
  <si>
    <t>Diseñar e implementar una campaña para proteger los ecosistemas del país.</t>
  </si>
  <si>
    <t>Estructurar la campaña denominada "Bosque naranja", basada en la restauración y conservación de ecosistemas.</t>
  </si>
  <si>
    <t>Hacer seguimiento del desarrollo de la campaña "Bosque naranja" en los ecosistemas y áreas identificadas.</t>
  </si>
  <si>
    <t>Difundir la campaña "Bosque Naranja", a nivel nacional, a través de medios masivos de comunicación.</t>
  </si>
  <si>
    <t xml:space="preserve">Técnico para apoyo de Seguridad y Defensa (Gestión Ambiental)
</t>
  </si>
  <si>
    <t>Consolidar un informe  del desarrollo de la  campaña "Bosque Naranja" y publicarlo en la página web.</t>
  </si>
  <si>
    <t>OBJETIVO ESTRATÉGICO 5</t>
  </si>
  <si>
    <t>5. Implementar un programa de mejora continua de la gestión y desempeño institucional.</t>
  </si>
  <si>
    <t>Fortalecer la plataforma tecnológica  y los sistemas de información - PETI</t>
  </si>
  <si>
    <t>Jefe Oficina Asesora de las TIC</t>
  </si>
  <si>
    <t>Implementar la segunda fase del directorio activo en la DIGER</t>
  </si>
  <si>
    <t>Lorena Cardenas D</t>
  </si>
  <si>
    <t>Tramitar la aprobación de la actualización del PETI ante la Dirección General.</t>
  </si>
  <si>
    <t>Michel Carreño</t>
  </si>
  <si>
    <t>Poner  en producción el módulo de Kawak en seccionales (Apoyo técnico).</t>
  </si>
  <si>
    <t>Victor Riaño A</t>
  </si>
  <si>
    <t>Elaborar la ficha técnica para el rediseño de la página WEB institucional.</t>
  </si>
  <si>
    <t>Presentar a la Alta Dirección una propuesta para el uso de herramientas basadas en geolocalización.</t>
  </si>
  <si>
    <t>Alvaro Rosero O</t>
  </si>
  <si>
    <t>Presentar propuesta de renovación de equipos y licencias.</t>
  </si>
  <si>
    <t>Ampliar el sistema de  comunicaciones a nivel nacional con el fin de apoyar el objetivo misional. PETI</t>
  </si>
  <si>
    <t>Presentar la propuesta para la adquisición de equipos para ampliar la cobertura de la red troncalizada a las seccionales.</t>
  </si>
  <si>
    <t>Juan Carlos Alonso E</t>
  </si>
  <si>
    <t>Reactivar el funcionamiento de la red HF a nivel nacional.</t>
  </si>
  <si>
    <t>Realizar e estudio de viabilidad para el uso de la Línea 123 a nivel nacional.</t>
  </si>
  <si>
    <t>Presentar el proyecto al Comité CITI para su aprobación.</t>
  </si>
  <si>
    <t>Sustentar el  proyecto ante comités funcionales.</t>
  </si>
  <si>
    <t>Incrementar 2% la dimensión del talento humano.
(Política de Talento Humano e Integridad)</t>
  </si>
  <si>
    <t>Jefe Grupo de Gestión del Talento Humano</t>
  </si>
  <si>
    <t>Realizar 3 actividades estratégicas para dar continuidad a la implementación del código de integridad.</t>
  </si>
  <si>
    <t>NATALY HERNANDEZ VILLALOBOS</t>
  </si>
  <si>
    <t>Incrementar 2% la dimensión del talento humano.
Plan Anual de Vacantes</t>
  </si>
  <si>
    <t>Realizar la provisión de 10 vacantes establecidas y que cumplan con los requisitos definidos para cada empleo, de acuerdo con el procedimiento GHU-PD-001 Selección y Vinculación de Personal.</t>
  </si>
  <si>
    <t>Maria Isabel Arboleda
Agustin Ardila Ayala</t>
  </si>
  <si>
    <t>AGUSTIN ARDILA</t>
  </si>
  <si>
    <t>Incrementar 2% la dimensión del talento humano.
Plan Institucional de Capacitación</t>
  </si>
  <si>
    <t>Realizar el diagnóstico con todos los servidores públicos incluido gerentes públicos y alta dirección del PIC.</t>
  </si>
  <si>
    <t>Nataly Hernandez</t>
  </si>
  <si>
    <t>Ejecutar las capacitaciones programadas para los ejes temáticos de Gobernanza para la PAZ, Gestion del Conocimiento y Creación del Valor Publico.</t>
  </si>
  <si>
    <t>Incrementar 2% la dimensión del talento humano.
Aumentar  la implementación de los estándares mínimos del SGSST en un 8%</t>
  </si>
  <si>
    <t>Actualizar el procedimiento de contratistas y adquisiciones</t>
  </si>
  <si>
    <t>Martha Lucia Roa Diazgranados</t>
  </si>
  <si>
    <t>Actualizar la matriz de requisitos legales del SGSST.</t>
  </si>
  <si>
    <t>Reformular y ajustar de la política del SG-SST.</t>
  </si>
  <si>
    <t>Actualizar los objetivos para el SG SST de forma que estos consideren los resultados de las
valoraciones de riesgos, los requisitos legales, los puntos de vista de partes interesadas, entre otros.</t>
  </si>
  <si>
    <t>Realizar auditoria interna del SGSST, para verificar el grado de cumplimiento de implementación del SGSST.</t>
  </si>
  <si>
    <t xml:space="preserve">
Incrementar 2% la dimensión del talento humano.
Ejecutar el 100% del Programa Anual de Bienestar Social y Plan de Incentivos</t>
  </si>
  <si>
    <t>Lograr como mínimo 5% de servidores públicos (14) usen las alianzas del programa SERVIMOS</t>
  </si>
  <si>
    <t>Maria Isabel Arboleda</t>
  </si>
  <si>
    <t>Gestionar ante Empresas Promotoras de Salud (EPS), Administradoras de Fondos de Pensiones y Cesantías, Administradora de Riesgos Profesionales,  o Caja de Compensación Familiar; talleres formativos en el  uso de los programas de promoción y prevención.</t>
  </si>
  <si>
    <t>Aplicar con el apoyo de la caja de compensación la encuesta de medición de clima laboral para determinar la percepción del ambiente de trabajo de los Servidores Públicos y así mismo implementar medidas correctivas.</t>
  </si>
  <si>
    <t>Desarrollar talleres para los pre pensionados que apunten al descubrimiento de nuevas habilidades para la vida empleando el buen uso del tiempo libre, a través de los cuales se genere un sentido de proactividad en la vida del Servidor Publico el cual no se limite por la edad.</t>
  </si>
  <si>
    <t>Ejecutar actividades de integración en las que se promuevan las celebraciones de fechas especiales y motivar así a los funcionarios públicos.</t>
  </si>
  <si>
    <t>Programar reconocimientos para los mejores Servidores Públicos que desempeñan y generan valor agregado en las funciones que realizan en el día a día, con el fin de motivar, visibilizar y difundir el compromiso que tienen con la Entidad.</t>
  </si>
  <si>
    <t>Incrementar 2% la dimensión del  direccionamiento estratégico y planeación.</t>
  </si>
  <si>
    <t>Jefe Oficina Asesora de Planeación</t>
  </si>
  <si>
    <t>Realizar una actividad trimestral para el conocimiento y apropiación del marco estratégico de la entidad.</t>
  </si>
  <si>
    <t>Viviana Murcia</t>
  </si>
  <si>
    <t>Actualizar y divulgar la caracterización de los grupos de valor con base en el último Censo del DANE, incluyendo  cuáles son los derechos que se deben garantizar, qué necesidades se deben satisfacer, qué problemas se deben solucionar.</t>
  </si>
  <si>
    <t>Carmen Alicia Rubio</t>
  </si>
  <si>
    <t>Actualizar y divulgar el mapa de procesos, los objetivos de calidad y la política de calidad del sistema de gestión.</t>
  </si>
  <si>
    <t>Gloria Jimenez</t>
  </si>
  <si>
    <t>Unificar la información de la intranet y KAWAK en un solo sistema.</t>
  </si>
  <si>
    <t>Incrementar en 2% la dimensión de la  evaluación de resultados.</t>
  </si>
  <si>
    <t>Elaborar y presentar tres informes periódicos de los indicadores de gestión.</t>
  </si>
  <si>
    <t>Elaborar nuevo  instrumento de autoevaluación simplificado el formato vigente a 2019.</t>
  </si>
  <si>
    <t>Elaborar y presentar un informe semestral de la ejecución de los proyectos de inversión.</t>
  </si>
  <si>
    <t>Incrementar en 2% la dimensión de  Gestión con valores.
(Políticas de Fortalecimiento organizacional, Participación Ciudadana, Transparencia, Rendición de Cuentas y Servicio al Ciudadano y racionalización de trámites).</t>
  </si>
  <si>
    <t xml:space="preserve">Jefe Oficina Asesora de Planeación
</t>
  </si>
  <si>
    <t>Actualizar la caracterización de los procesos con base en el mapa de procesos actualizado.</t>
  </si>
  <si>
    <t>Realizar mesas de trabajo con los responsables de los procesos para la elaboración del PAAC vigencia 2019.</t>
  </si>
  <si>
    <t xml:space="preserve">
Carmen Alicia Rubio</t>
  </si>
  <si>
    <t>Realizar mesas de trabajo para la actualización de los mapas de corrupción y racionalización de trámites.</t>
  </si>
  <si>
    <t>Socializar el PAAC a los servidores públicos de la Dirección General.</t>
  </si>
  <si>
    <t>Incrementar en 2% la dimensión de  Gestión con valores.
Plan de Seguridad y Privacidad de la Información
(Política de Gobierno Digital)</t>
  </si>
  <si>
    <t xml:space="preserve">Jefe Oficina Asesora de las TIC
</t>
  </si>
  <si>
    <t>Realizar un levantamiento de información de activos.</t>
  </si>
  <si>
    <t>Actualizar la Política de Seguridad y Privacidad de la Información.</t>
  </si>
  <si>
    <t>Implementar dos acciones de mejora que garanticen la privacidad y seguridad de la información.</t>
  </si>
  <si>
    <t>Definir metodologías para el diseño, desarrollo, implementación y despliegue de los Sistemas de Información.</t>
  </si>
  <si>
    <t>Elaborar el plan de tratamiento de riesgos de seguridad y privacidad de la información con base en la política institucional de administración de riesgos y la guía de MINTIC.</t>
  </si>
  <si>
    <t>Incrementar en 2% la dimensión de  Gestión con valores.
(Política Defensa Jurídica del Estado)</t>
  </si>
  <si>
    <t>Jefe Oficina Asesora Jurídica</t>
  </si>
  <si>
    <t>Elaboración de la política de prevención del daño antijurídico vigencia 2020 -2021.</t>
  </si>
  <si>
    <t>Abogada ADRIANA ROCIO MOLINA BAYONA</t>
  </si>
  <si>
    <t>Aprobación y divulgación de la política de prevención del daño antijurídico formulada.</t>
  </si>
  <si>
    <t>Elaboración de la política de defensa judicial vigencia 2020 -2021</t>
  </si>
  <si>
    <t>Aprobación y divulgación de la política de defensa judicial  formulada.</t>
  </si>
  <si>
    <t>Incrementar en 1% la dimensión de Información y comunicación.
(Política de Transparencia y acceso a la información)</t>
  </si>
  <si>
    <t>Incluir en el componente 5 del PAAC: "MECANISMOS PARA LA TRANSPARENCIA Y EL ACCESO A LA INFORMACIÓN"  las actividades pendientes de implementar según el autodiagnóstico de la política de transparencia.</t>
  </si>
  <si>
    <t xml:space="preserve">Hacer seguimiento cuatrimestral a la implementación del componente 5 del PAAC:  "MECANISMOS PARA LA TRANSPARENCIA Y EL ACCESO A LA INFORMACIÓN" </t>
  </si>
  <si>
    <t>Incrementar en 1% la dimensión de Información y comunicación.
PINAR
(Política de Gestión Documental)</t>
  </si>
  <si>
    <t>Jefe Grupo de Orientación Ciudadana y Gestión Documental</t>
  </si>
  <si>
    <t>Implementar el Modulo de Gestión Documental Seven a nivel nacional.</t>
  </si>
  <si>
    <t>Maria Nataly Paredes</t>
  </si>
  <si>
    <t>Intervenir  3 fondos acumulados de la entidad con todos los procesos archivísticos aplicando TRD O TVD.</t>
  </si>
  <si>
    <t xml:space="preserve">Realizar 15 visitas y/o asesorías sobre el proceso de gestión documental en los archivos de gestion de la DIGER y Seccionales.  </t>
  </si>
  <si>
    <t>Realizar la verificación de las transferencias documentales de los Grupos de Almacen, Financiero, Administrativo.</t>
  </si>
  <si>
    <t xml:space="preserve">Yeraldin Alvarado y Yuli Fernanda Villanueva </t>
  </si>
  <si>
    <t>Diseñar e implementar  una campaña de sensibilización para alinear la gestión documental con la política ambiental.</t>
  </si>
  <si>
    <t xml:space="preserve">Yuli Fernanda Villanueva </t>
  </si>
  <si>
    <t>Realizar 2 capacitaciones o sensibilizaciones a los funcionarios de la DCC sobre gestión documental y 2 sobre documento electrónico y preservación digital.</t>
  </si>
  <si>
    <t>Incrementar en 1% la dimensión de Gestión del Conocimiento y la innovación.</t>
  </si>
  <si>
    <t>Ejecutar el plan de trabajo anual del registro de la información y uso  de los módulos de Talento Humano del ERP (KACTUS).</t>
  </si>
  <si>
    <t>Solicitar un acompañamiento por parte de la autoridad competente, para evaluar el cumplimiento de la política Gestión del Conocimiento e Innovación.</t>
  </si>
  <si>
    <t>Con base en la evaluación establecer actividades que le apunten al cumplimiento de la política.</t>
  </si>
  <si>
    <t>Realizar capacitación y práctica de consulta y generación de inventarios en el módulo de información SEVEN.</t>
  </si>
  <si>
    <t>Olga Tocarruncho</t>
  </si>
  <si>
    <t>Actualizar el Manual de Contratación con base en los procedimientos de contratación actualizados en el 2019.</t>
  </si>
  <si>
    <t>Lina Ramirez</t>
  </si>
  <si>
    <t>Incrementar en 2% la dimensión de Control Interno.</t>
  </si>
  <si>
    <t xml:space="preserve">Jefe Oficina de Control Interno
</t>
  </si>
  <si>
    <t>Ejecutar el 100% del Programa de Auditorias e informes de Ley vigencia 2020.</t>
  </si>
  <si>
    <t>Edilberto Reyes</t>
  </si>
  <si>
    <t>Ejecutar la III actividad de la Campaña “Yo Actúo con Integridad Edificando Una cultura de Autocontrol” .</t>
  </si>
  <si>
    <t>Denis del Carmen Benitez</t>
  </si>
  <si>
    <t>Realizar la medición de la participación de los funcionarios en el aseguramiento de la III actividad de la Campaña “Yo Actúo con Integridad Edificando Una cultura de Autocontrol”.</t>
  </si>
  <si>
    <t>Lograr ingresos &gt;= al 80% del aforo anual</t>
  </si>
  <si>
    <t>Subdirector Administrativo y Financiero</t>
  </si>
  <si>
    <t>Establecer cupos para la vigencia 2020.</t>
  </si>
  <si>
    <t>Jefe Grupo Financiero</t>
  </si>
  <si>
    <t xml:space="preserve"> </t>
  </si>
  <si>
    <t>Realizar seguimiento mensual a los ingresos propios percibidos por la Entidad.</t>
  </si>
  <si>
    <t>Actualizar información de Ingresos Propios en el aplicativo SIIF Nación.</t>
  </si>
  <si>
    <t>Adriana Bombiela Técnico Apoyo</t>
  </si>
  <si>
    <t>Presentar informe mensual de Ingresos Propios a la Dirección General.</t>
  </si>
  <si>
    <t>Lograr la financiación de dos proyectos para el 2021 en el POAI</t>
  </si>
  <si>
    <t>Divulgar la circular para la definición de los roles de proyectos una vez sea firmada por el Director General.</t>
  </si>
  <si>
    <t>Realizar las mesas de trabajo para formular dos proyectos de inversión nacional.</t>
  </si>
  <si>
    <t>Presentar en coordinación con los respectivos gerentes los dos proyectos en los comités funcionales.</t>
  </si>
  <si>
    <t>Verificar y ajustar el inventario total de 4 seccionales con alto riesgo por el volumen de bienes fiscales a su cargo</t>
  </si>
  <si>
    <t>Enviar para verificación los listados de inventario, con el memorando de instrucciones.</t>
  </si>
  <si>
    <t>Contratista de Apoyo del Grupo de Almacén</t>
  </si>
  <si>
    <t>Ajustar en el módulo de inventarios las novedades reportadas y soportadas.</t>
  </si>
  <si>
    <t>Técnico de Servicios del Grupo de Almacén</t>
  </si>
  <si>
    <t>Programar visita de verificación detallada de inventarios a las Seccionales Arauca y Casanare.</t>
  </si>
  <si>
    <t>Jefe de Grupo de Almacén</t>
  </si>
  <si>
    <t>Programar visita de verificación detallada de inventarios a las Seccionales Atlántico y Bogotá.</t>
  </si>
  <si>
    <t>Generar los informes de verificación de inventarios.</t>
  </si>
  <si>
    <t>Ajustar en el módulo de inventarios las novedades reportadas y soportadas según la verificación física detallada.</t>
  </si>
  <si>
    <t>Depurar 40 vehículos de la entidad cuyo ciclo de vida supero los 15 años de servicio.</t>
  </si>
  <si>
    <t>Jefe Grupo Administración de Servicios</t>
  </si>
  <si>
    <t>Presentar al Subdirector Administrativo y Financiero la propuesta de los vehículos obsoletos para la destinación final.</t>
  </si>
  <si>
    <t>Técnico de Servicios - Transportes
MAURICIO YAQUIVE</t>
  </si>
  <si>
    <r>
      <rPr>
        <sz val="7"/>
        <rFont val="Arial"/>
        <family val="2"/>
      </rPr>
      <t xml:space="preserve"> </t>
    </r>
    <r>
      <rPr>
        <sz val="11"/>
        <rFont val="Arial"/>
        <family val="2"/>
      </rPr>
      <t>Presentar al Director General la propuesta para dar destinación final a los vehículos obsoletos que se encuentran en línea muerta, los cuales superan los 15 años de servicio.</t>
    </r>
  </si>
  <si>
    <t>Hacer el trámite correspondiente ante el organismo de tránsito para que los vehículos en proceso de destinación final dejen de pertenecer a la Entidad.</t>
  </si>
  <si>
    <t>Definir la situación de dos (2) bienes inmuebles que se encuentran pendientes de legalizar</t>
  </si>
  <si>
    <t>Realizar una revisión detallada de los documentos soportes de los bienes inmuebles pendientes por trámite  de titularidad.</t>
  </si>
  <si>
    <t>No. de bienes legalizados /No. de bienes pendientes por legalizar</t>
  </si>
  <si>
    <t>Coordinar con las Seccionales Magdalena y Tolima la remisión de los soportes pendientes por dar claridad al procedimiento a seguir ante la parte Jurídica.</t>
  </si>
  <si>
    <t>Lograr la claridad  de titularidad de los 02 bienes inmuebles.</t>
  </si>
  <si>
    <t>Reportar la  construcción de la escuela de Barrancabermeja en los inventarios de la entidad.</t>
  </si>
  <si>
    <t>Efectuar el trámite correspondiente de los posibles Servidores Públicos que puedan tener una Discapacidad de acuerdo con el Decreto 2011 de 2017.</t>
  </si>
  <si>
    <t>Controlar la ejecución de las actividades y recolección de la evidencia.</t>
  </si>
  <si>
    <t>FECHA DE ACTUALIZACION:</t>
  </si>
  <si>
    <t>Tramitar la aprobación del componente Puesto de Mando Fijo, correspondiente al proyecto Mejoramiento de la Capacidad de Respuesta para intervenir ante la ocurrencia de desastres en el territorio nacional</t>
  </si>
  <si>
    <t xml:space="preserve"> Incluir el centro de mando y control dentro del proyecto Mejoramiento de la Capacidad de Respuesta para intervenir ante la ocurrencia de desastres en el territorio nacional.</t>
  </si>
  <si>
    <t xml:space="preserve">
Lograr que el 50%  de los servidores del nivel Directivo y Asesor realicen el curso virtual para Gerentes Públicos de la Administración Colombiana a través de la plataforma “EVA” de la Función Pública.</t>
  </si>
  <si>
    <t>Realizar dos Capacitaciones en ética (Código de Integridad) a los Servidores Públicos.</t>
  </si>
  <si>
    <t>Realizar una capacitación en gestion de innovación y conocimiento a los servidores públicos.</t>
  </si>
  <si>
    <t>Realizar dos capacitaciones en gestion documental.</t>
  </si>
  <si>
    <t>Actualizar 11 matrices de peligros de las seccionales de la Entidad.</t>
  </si>
  <si>
    <t>Consolidar las evidencias de la participación de todos los niveles de la empresa en la identificación de peligros y valoración de riesgos de las 11 matrices a actualizar</t>
  </si>
  <si>
    <t>Realizar dos seguimientos a las acciones de mejora realizadas referente a las medidas de prevención y control implementadas</t>
  </si>
  <si>
    <t>Actualizar  11 planes de Prevención, Preparación y Respuesta ante emergencia.</t>
  </si>
  <si>
    <t xml:space="preserve">Realizar semestralmente actividades de promoción de hábitos de vida saludable </t>
  </si>
  <si>
    <t>Gestionar ante la caja de compensación; programas de vivienda que puedan beneficiar a los Servidores Públicos con sus respectivas condiciones.</t>
  </si>
  <si>
    <t>Realizar dos actividades de integración tanto para los  Servidores Públicos y sus familias mediante las cuales se fomente la cercania a la organización , el trabajo en equipo y las buenas relaciones interpersonales a nivel organizacional.</t>
  </si>
  <si>
    <t>PLANEACION Y ESTRATEGIA</t>
  </si>
  <si>
    <t>FORMATO No.10</t>
  </si>
  <si>
    <t>MATRIZ DE OBJETIVOS ESTRATEGICOS - ESTRATEGIAS - METAS</t>
  </si>
  <si>
    <t>NOMBRE DE LA EMPRESA</t>
  </si>
  <si>
    <t>JEFE PLANEACION</t>
  </si>
  <si>
    <t>VIVIANA MURCIA</t>
  </si>
  <si>
    <t>FECHA REVISIÓN</t>
  </si>
  <si>
    <t>MEGAS 2015 - 2018</t>
  </si>
  <si>
    <t>MEGAS   2019 - 2022</t>
  </si>
  <si>
    <t>JUSTIFICACION MEGAS PROPUESTAS</t>
  </si>
  <si>
    <t xml:space="preserve">Capacitar al 100% de los voluntarios en curso básico.
</t>
  </si>
  <si>
    <r>
      <t xml:space="preserve">
</t>
    </r>
    <r>
      <rPr>
        <b/>
        <sz val="11"/>
        <rFont val="Calibri"/>
        <family val="2"/>
      </rPr>
      <t>Implementar el plan familiar de emergencias en 33.500 hogares focalizados con base en los riesgos de alto impacto</t>
    </r>
  </si>
  <si>
    <r>
      <t>Con esta MEGA se implementará un programa estratégico mediante el cual se involucra al núcleo familiar en el proceso de reducción del riesgo atendiendo las prioridades del marco internacional de SENDAI (Japón)</t>
    </r>
    <r>
      <rPr>
        <sz val="11"/>
        <color indexed="17"/>
        <rFont val="Calibri"/>
        <family val="2"/>
      </rPr>
      <t xml:space="preserve"> </t>
    </r>
    <r>
      <rPr>
        <sz val="10"/>
        <rFont val="Arial"/>
        <family val="2"/>
      </rPr>
      <t xml:space="preserve">que establece en sus prioridades mejorar la preparación frente a desastres para una respuesta eficaz. </t>
    </r>
  </si>
  <si>
    <t xml:space="preserve">Atender la necesidad de capacitación especializada de la entidad en un 80%
</t>
  </si>
  <si>
    <t>Crear 11 grupos de rescate urbano (USAR) liviano de acuerdo con  la Directiva de Grupos de Rescate a nivel nacional.</t>
  </si>
  <si>
    <t>Para mejorar la respuesta frente a las emergencias, se continúa con la implementación de los grupos especializados de rescate, en este cado USAR livianos que se pretenden acreditar con la UNGRD en la metodología internacional INSARAG</t>
  </si>
  <si>
    <t xml:space="preserve">Alcanzar y mantener el 100% de la cobertura en el territorio nacional.
</t>
  </si>
  <si>
    <t xml:space="preserve">Estructurar y certificar 15 grupos GER.
Estructurar, equipar y certificar 2 USAR mediano con capacidad de intervención internacional.
</t>
  </si>
  <si>
    <t>Capacitación curso básico</t>
  </si>
  <si>
    <t>METAS POR AÑO</t>
  </si>
  <si>
    <t>PRESUPUESTO POR AÑO 
(MILLONES DE PESOS)</t>
  </si>
  <si>
    <t>PERSPECTIVA</t>
  </si>
  <si>
    <t>No</t>
  </si>
  <si>
    <t>OBJETIVOS ESTRATEGICOS 2019 - 2022</t>
  </si>
  <si>
    <t>JUSTIFICACION</t>
  </si>
  <si>
    <t>ESTRATEGIA</t>
  </si>
  <si>
    <t>INDICADORES ASOCIADO A LA META</t>
  </si>
  <si>
    <t>LINEA BASE</t>
  </si>
  <si>
    <t>TOTAL</t>
  </si>
  <si>
    <t>PRESUPUESTO TOTAL</t>
  </si>
  <si>
    <t>CLIENTE</t>
  </si>
  <si>
    <t>UN1 (F7, F8, A3, A4)</t>
  </si>
  <si>
    <t>Implementar planes integrales de sensibilización, comunicación, divulgación y monitoreo de los riesgos a los que está expuesta la comunidad.</t>
  </si>
  <si>
    <t>Implementar el plan familiar de emergencias en 33.500 hogares focalizados con base en los riesgos de alto impacto</t>
  </si>
  <si>
    <t>No. de hogares con plan familiar de emergencias / No. de hogares focalizados con base en los riesgos de alto impacto.</t>
  </si>
  <si>
    <t>Implementar un programa anual de monitoreo y sensibilización frente a 80 escenarios de riesgos de alto impacto mediante los observadores comunitarios.</t>
  </si>
  <si>
    <t xml:space="preserve">Escenarios de riesgos monitoreados por la DCC/ escenarios de riesgos identificados. </t>
  </si>
  <si>
    <t xml:space="preserve">UN4
(F1, O6, O8)
</t>
  </si>
  <si>
    <t>Mejorar la cobertura y calidad de la capacitación en Gestión del Riesgo, Gestión Ambiental y Acción Social</t>
  </si>
  <si>
    <t>Ampliar en 100% la capacitación de los voluntarios en el curso básico</t>
  </si>
  <si>
    <t>No. Voluntarios capacitados en el cuatrienio 2019- 2022 /No. de voluntarios capacitados en el cuatrienio anterior</t>
  </si>
  <si>
    <t>Obtener y mantener 3 certificaciones de los programas académicos</t>
  </si>
  <si>
    <t>No. de certificaciones obtenidas y/o mantenidas</t>
  </si>
  <si>
    <t>PROCESOS INTERNOS</t>
  </si>
  <si>
    <t>Fortalecer la oferta de servicios de capacitación en Gestión del Riesgo, Acción Social y Gestión Ambiental</t>
  </si>
  <si>
    <r>
      <t>Diseñar e implementar los</t>
    </r>
    <r>
      <rPr>
        <sz val="11"/>
        <color indexed="17"/>
        <rFont val="Calibri"/>
        <family val="2"/>
      </rPr>
      <t xml:space="preserve"> </t>
    </r>
    <r>
      <rPr>
        <sz val="11"/>
        <rFont val="Calibri"/>
        <family val="2"/>
      </rPr>
      <t>programas académicos para la Escuela de Barrancabermeja debidamente autorizados por la autoridad educativa.</t>
    </r>
  </si>
  <si>
    <t>Actividades ejecutadas para obtener el registro y licencia de la Escuela de Barrancabermeja / Actividades programadas</t>
  </si>
  <si>
    <t>Diseñar y obtener la autorización para la implementación de un proyecto educativo institucional en la línea de APH (Atención pre-hospitalaria).</t>
  </si>
  <si>
    <t>Actividades ejecutadas para el registro y licencia del programa / Actividades programadas</t>
  </si>
  <si>
    <t>No. de programas académicos actualizados / No. programas académicos propuestos</t>
  </si>
  <si>
    <r>
      <t xml:space="preserve">Presentar para aprobación los perfiles de los egresados de los </t>
    </r>
    <r>
      <rPr>
        <sz val="11"/>
        <rFont val="Calibri"/>
        <family val="2"/>
      </rPr>
      <t>PTLXC (Programas Técnico Laborales por Competencias) en el mercado laboral.</t>
    </r>
  </si>
  <si>
    <t>No. de Estructuras Funcionales de Ocupación (EFO) y Normas de Competencias Laboral (NCL) presentados/ No. de Estructuras Funcionales de Ocupación (EFO) y Normas de Competencias Laboral (NCL) elaboradas y estructuradas</t>
  </si>
  <si>
    <t>UN 3
 (F3, F4, A2)</t>
  </si>
  <si>
    <t>Fortalecer la actuación de la entidad en el proceso de manejo de emergencias y desastres</t>
  </si>
  <si>
    <t>Formular y gestionar el estudio de reestructuración considerando las modificaciones en los procesos misionales</t>
  </si>
  <si>
    <t xml:space="preserve">Actividades Ejecutadas / Actividades programadas en el respectivo cronograma
</t>
  </si>
  <si>
    <r>
      <t xml:space="preserve">Diseñar e implementar la estrategia de respuesta de la entidad con base  en cinco (5) servicios  para la atención de las emergencias y desastres. </t>
    </r>
    <r>
      <rPr>
        <sz val="11"/>
        <color indexed="17"/>
        <rFont val="Calibri"/>
        <family val="2"/>
      </rPr>
      <t/>
    </r>
  </si>
  <si>
    <t>No. de servicios analizados y documentados dentro de la estrategia de respuesta /5</t>
  </si>
  <si>
    <r>
      <t xml:space="preserve">Ejecutar el proyecto </t>
    </r>
    <r>
      <rPr>
        <sz val="11"/>
        <color indexed="17"/>
        <rFont val="Calibri"/>
        <family val="2"/>
      </rPr>
      <t xml:space="preserve"> </t>
    </r>
    <r>
      <rPr>
        <sz val="11"/>
        <rFont val="Calibri"/>
        <family val="2"/>
      </rPr>
      <t>para el fortalecimiento de capacidades por $27.930 millones</t>
    </r>
  </si>
  <si>
    <r>
      <t xml:space="preserve">Presupuesto ejecutado </t>
    </r>
    <r>
      <rPr>
        <sz val="11"/>
        <color indexed="8"/>
        <rFont val="Calibri"/>
        <family val="2"/>
      </rPr>
      <t xml:space="preserve">/ presupuesto total del proyecto </t>
    </r>
    <r>
      <rPr>
        <sz val="11"/>
        <color indexed="17"/>
        <rFont val="Calibri"/>
        <family val="2"/>
      </rPr>
      <t/>
    </r>
  </si>
  <si>
    <t>APRENDIZAJE Y CRECIMIENTO</t>
  </si>
  <si>
    <t xml:space="preserve">
UN3
 (D2, D3, O3)</t>
  </si>
  <si>
    <t>Afianzar  la labor del voluntariado para prolongar su permanencia en la entidad</t>
  </si>
  <si>
    <t>Implementar el programa de civilitos en 200 colegios definidos mediante el estudio de riesgos a nivel nacional.</t>
  </si>
  <si>
    <t>Conformar 5 grupos de  atención psicosocial a los voluntarios operativos en situaciones de emergencias o desastres.</t>
  </si>
  <si>
    <t xml:space="preserve">No. de Grupos de atención psicosocial conformados </t>
  </si>
  <si>
    <t>Recuperar la memoria histórica de la entidad en materia de emergencias a través del voluntariado.</t>
  </si>
  <si>
    <t>No. de fases ejecutadas / fases planeadas</t>
  </si>
  <si>
    <t>UN 2
 (F10, O2)</t>
  </si>
  <si>
    <t>Articular la gestión ambiental y la acción social al proceso de reducción y manejo de desastres de la entidad.</t>
  </si>
  <si>
    <t>Diseñar e implementar una estrategia de acción social y gestión ambiental en el marco de la gestión del riesgo de emergencias y desastres.</t>
  </si>
  <si>
    <t xml:space="preserve">No. de fases ejecutadas / fases planeadas
</t>
  </si>
  <si>
    <t>Estructurar  e implementar cinco (5) servicios de respuesta en la asistencia humanitaria de emergencias.</t>
  </si>
  <si>
    <t>No. de servicios estructurados e implementados dentro de la asistencia humanitaria de emergencia /5</t>
  </si>
  <si>
    <t>Implementar un protocolo de comunicación y atención en emergencias para la población en condición de discapacidad.</t>
  </si>
  <si>
    <t>Gestionar dos alianzas estratégicas para el desarrollo de proyectos de medios de vida.</t>
  </si>
  <si>
    <t>No. de alianzas concertadas / 2</t>
  </si>
  <si>
    <t>UN 2 
(F6,A1)</t>
  </si>
  <si>
    <t xml:space="preserve">Involucrar las instancias ambientales y la ciudadanía para el desarrollo de las políticas ambientales </t>
  </si>
  <si>
    <t>No. de campañas desarrolladas / 4</t>
  </si>
  <si>
    <r>
      <t xml:space="preserve">Diseñar e implementar una </t>
    </r>
    <r>
      <rPr>
        <sz val="11"/>
        <color indexed="10"/>
        <rFont val="Calibri"/>
        <family val="2"/>
      </rPr>
      <t>campaña</t>
    </r>
    <r>
      <rPr>
        <sz val="11"/>
        <rFont val="Calibri"/>
        <family val="2"/>
      </rPr>
      <t xml:space="preserve"> para proteger los ecosistemas del país</t>
    </r>
  </si>
  <si>
    <t>No. de ecosistemas protegidas / No. de ecosistemas identificadas con la estrategia</t>
  </si>
  <si>
    <t>UN3
D7,A2</t>
  </si>
  <si>
    <t>Optimizar la plataforma de tecnologías de la Información</t>
  </si>
  <si>
    <t>Fortalecer la plataforma tecnológica  y los sistemas de información</t>
  </si>
  <si>
    <t xml:space="preserve">No. de tareas ejecutadas  / No. total de tareas propuestas </t>
  </si>
  <si>
    <t>Implementar el módulo financiero y analítico del sistema ERP  en la Dirección General.</t>
  </si>
  <si>
    <t>No. de módulos  ejecutados / No. de módulos  planeados</t>
  </si>
  <si>
    <t xml:space="preserve"> Modernizar la plataforma tecnológica de comunicaciones para apoyar al cumplimiento de la Misión Institucional.</t>
  </si>
  <si>
    <t xml:space="preserve">Ampliar el sistema de  comunicaciones a nivel nacional con el fin de apoyar el objetivo misional </t>
  </si>
  <si>
    <t>Formular el proyecto para implementar un  Sistema de mando y control para apoyo  a los procesos misionales de la entidad.</t>
  </si>
  <si>
    <t>No. de fases ejecutadas /10 fases planeadas</t>
  </si>
  <si>
    <t>Mejorar el índice de desempeño institucional a través del Modelo Integrado de Planeación y Gestión (MIPG).</t>
  </si>
  <si>
    <t>Incrementar 7% la dimensión del talento humano.</t>
  </si>
  <si>
    <t>Porcentaje de cumplimiento de la dimensión según FURAG</t>
  </si>
  <si>
    <t>Incrementar 7% la dimensión del  direccionamiento estratégico y planeación.</t>
  </si>
  <si>
    <t>Incrementar en 8% la dimensión de la  evaluación de resultados.</t>
  </si>
  <si>
    <t>Incrementar en 7% la dimensión de  Gestión con valores.</t>
  </si>
  <si>
    <t>Incrementar en 5% la dimensión de Información y comunicación.</t>
  </si>
  <si>
    <t>Incrementar en 5% la dimensión de Gestión del Conocimiento y la innovación.</t>
  </si>
  <si>
    <t>Incrementar en 9% la dimensión de Control Interno.</t>
  </si>
  <si>
    <t xml:space="preserve">Desarrollar el plan estratégico de comunicaciones (PECO) </t>
  </si>
  <si>
    <t>Sumatoria del promedio de  cumplimiento de los objetivos / No. de objetivos del PECO</t>
  </si>
  <si>
    <t>ADMINISTRATIVO Y FINANCIERO</t>
  </si>
  <si>
    <t>UN 5
(D8,O3)</t>
  </si>
  <si>
    <t>Gestionar los recursos necesarios para  el desarrollo misional de la entidad.</t>
  </si>
  <si>
    <t>Obtener ingresos &gt;= al 80% de la apropiación anual de recursos propios proyectada por el MHCP</t>
  </si>
  <si>
    <t>Cantidad de ingresos recibidos / Valor total de los ingresos aforados</t>
  </si>
  <si>
    <t>Presentar el proyecto de ley para actualizar el marco legal de la entidad.</t>
  </si>
  <si>
    <t>Actividades propuestas para la formulación del proyecto de ley / Actividades propuestas.</t>
  </si>
  <si>
    <t>Lograr la financiación de tres proyectos durante el cuatrienio</t>
  </si>
  <si>
    <t>No. de proyectos financiados / 3</t>
  </si>
  <si>
    <t>Optimizar la gestión de los activos de la entidad</t>
  </si>
  <si>
    <t>Verificar y ajustar el inventario total de 16 seccionales con alto riesgo por el volúmen de bienes fiscales a su cargo</t>
  </si>
  <si>
    <t>No. de seccionales con el inventario total ajustado/16</t>
  </si>
  <si>
    <t>Definir la situación legal de los bienes inmuebles de que encuentran pendientes por legalizar</t>
  </si>
  <si>
    <t>AVANCE PONDERADO</t>
  </si>
  <si>
    <t xml:space="preserve">PONDERACIÓN </t>
  </si>
  <si>
    <t>CUMPLIMIENTO</t>
  </si>
  <si>
    <t>%</t>
  </si>
  <si>
    <t>ACTIVIDAD</t>
  </si>
  <si>
    <t>DE LAS METAS</t>
  </si>
  <si>
    <t>AVANCE DE LAS ACTIVIDADES</t>
  </si>
  <si>
    <t>Avance Objetivo</t>
  </si>
  <si>
    <t>Avance Plan Acción</t>
  </si>
  <si>
    <t>Objetivo Estratégico</t>
  </si>
  <si>
    <t>Metas programadas</t>
  </si>
  <si>
    <t>Actividades Programadas TRIM II</t>
  </si>
  <si>
    <t>Actividades Programadas
TRIM III</t>
  </si>
  <si>
    <t>Actividades Programadas
TRIM IV</t>
  </si>
  <si>
    <t>% Avance</t>
  </si>
  <si>
    <t>Avance promedio del plan</t>
  </si>
  <si>
    <t xml:space="preserve">Actividades planeadas </t>
  </si>
  <si>
    <t>Actividades Programadas TRIM I</t>
  </si>
  <si>
    <t xml:space="preserve">Gestionar y realizar venta de servicios de capacitación por parte de la Subdirección de capacitación y entrenamiento o las Escuelas por un valor mínimo de 250 millones de pesos . 
</t>
  </si>
  <si>
    <t>Construir una metodología de gestión de activos de información.</t>
  </si>
  <si>
    <t>Entrenar en primeros auxilios el 20 % de los voluntarios operativos activos en el SIM a fecha 01-DIC-19. (38.033)</t>
  </si>
  <si>
    <t xml:space="preserve">Capacitar el 5% más del personal capacitado a nivel básico en el 2019. </t>
  </si>
  <si>
    <t xml:space="preserve">Capacitar el 20% más del personal capacitado a nivel intermedio en el 2019. </t>
  </si>
  <si>
    <t xml:space="preserve">Capacitar el 10% más del personal capacitado a nivel especialista en el 2019. </t>
  </si>
  <si>
    <t>Capacitar y/o actualizar un 50% mas de instructores de nivel básico e intermedio de los 240 aprobados  en el año 2019. (120)</t>
  </si>
  <si>
    <t>Aumentar en un 20% el personal capacitado a nivel ETDH frente al 2019. (100 - 120).</t>
  </si>
  <si>
    <t>No. de hogares con plan familiar de emergencias / 8.375
10%</t>
  </si>
  <si>
    <t xml:space="preserve">Escenarios de riesgos monitoreados por la DCC/ 80 escenarios de riesgos identificados.
100% </t>
  </si>
  <si>
    <t>No. de certificaciones obtenidas y/o mantenidas/3
100%</t>
  </si>
  <si>
    <t>Licencia y registro de la Escuela de Barrancabermeja tramitada
100%</t>
  </si>
  <si>
    <t>PEI del programa APH aprobado 
100%</t>
  </si>
  <si>
    <t>No. de mesas sectoriales programadas  / No. De participación en mesas sectoriales
100%</t>
  </si>
  <si>
    <t>No. de convenios ejecutados 4 / No. De convenios programados 4
100%</t>
  </si>
  <si>
    <t>Estudio formulado
100%</t>
  </si>
  <si>
    <t>Estrategia diseñada
100%</t>
  </si>
  <si>
    <t>No. de grupos de atención psicosocial conformados / 2
100%</t>
  </si>
  <si>
    <t>Elaborar y divulgar fichas de indicadores estratégicos</t>
  </si>
  <si>
    <t>Actividades cumplidas 
TRIM IV</t>
  </si>
  <si>
    <t>ejecutado</t>
  </si>
  <si>
    <t>propuesto</t>
  </si>
  <si>
    <t>No. Voluntarios capacitados /No. de voluntarios propuestos
13.830/14.655 = 94%</t>
  </si>
  <si>
    <t>No. de grupos USAR Livianos organizados
5/5 = 100%</t>
  </si>
  <si>
    <t>Presupuesto ejecutado / presupuesto total del proyecto 
$3.553 millones / $3,553 = 100%</t>
  </si>
  <si>
    <t>No. de colegios con el programa de civilitos implementado / No. de colegios planeados
0%</t>
  </si>
  <si>
    <t xml:space="preserve">Porgrama de fortalecimiento diseñado y aprobado
100%
</t>
  </si>
  <si>
    <t>Estrategia diseñada
100%</t>
  </si>
  <si>
    <t>Convenio celebrado
100%</t>
  </si>
  <si>
    <t>Alianza concertada y ejecutada
100%</t>
  </si>
  <si>
    <t>Campaña desarrollada
83%</t>
  </si>
  <si>
    <t>No. de ecosistemas protegidas / No. de ecosistemas identificados en el diagnóstico inicial
100%</t>
  </si>
  <si>
    <t>No. de tareas ejecutadas / No. de tareas propuestas
100%</t>
  </si>
  <si>
    <t>Proyecto actualizado
100%</t>
  </si>
  <si>
    <t>No. de Seccionales con el inventario total ajustado/4
4/4 = 100%</t>
  </si>
  <si>
    <t>No. de proyectos con recursos asignados/2
3/2 = 150%</t>
  </si>
  <si>
    <t>No. de bienes legalizados /No. de bienes pendientes por legalizar
1/2 = 50%</t>
  </si>
  <si>
    <t>No. de Seccionales que aplicaron los Instrumentos aplicados / No. de Seccionales seleccionadas
25/28 = 89%</t>
  </si>
  <si>
    <t>Cantidad de ingresos recibidos / Valor total de los ingresos apropiados
$2.809/$3.955 = 71%</t>
  </si>
  <si>
    <t>No. vehículos depurados /40
38/40 = 95%</t>
  </si>
  <si>
    <t>(Resultado del autodiagnóstico 2020  - Resultado obtenido al cierre del 2019)
Este indicador se obtiene en mayo de 2021 con el resultado del FURAG 2020</t>
  </si>
  <si>
    <t>Diciembre 31 de 2020</t>
  </si>
  <si>
    <t>PLAN ANTICORRUPCIÓN Y DE ATENCIÓN AL CIUDADANO</t>
  </si>
  <si>
    <t>20 DE ENERO DE 2020</t>
  </si>
  <si>
    <t>OBJETIVO ESTRATÉGICO 5:</t>
  </si>
  <si>
    <t>Implementar un programa de mejora continua de la gestión y desempeño institucional.</t>
  </si>
  <si>
    <t xml:space="preserve">Componente 1: </t>
  </si>
  <si>
    <t>GESTIÓN DEL RIESGO DE CORRUPCIÓN - MAPAS DE RIESGOS DE CORRUPCIÓN</t>
  </si>
  <si>
    <t>Actualizar los riesgos de corrupción de 12 procesos de gestión</t>
  </si>
  <si>
    <t>Realizar convocatoria a mesas de trabajo.</t>
  </si>
  <si>
    <t>Identificar, valorar y evaluar los riesgos con los dueños de los procesos</t>
  </si>
  <si>
    <t>Jefe Oficina Asesora de Planeación
Dueños de los procesos</t>
  </si>
  <si>
    <t>Consolidar la Matriz de Riesgos de Corrupción</t>
  </si>
  <si>
    <t>Divulgar los riesgos de corrupción a través de la página WEB</t>
  </si>
  <si>
    <t>Incluir el mapa de riesgos de corrupción en el sistema de información.</t>
  </si>
  <si>
    <t>Auxiliar de servicios Oficina Asesora de Planeación</t>
  </si>
  <si>
    <t>Realizar el monitoreo y revisión de los riesgos de corrupción</t>
  </si>
  <si>
    <t>Jefe Oficina Asesora de Planeación
Dueños de los procesos</t>
  </si>
  <si>
    <t>Hacer seguimiento a la medición cuatrimestral de los indicadores de los riesgos de corrupción en el sistema de información.</t>
  </si>
  <si>
    <t>Técnico para apoyo Oficina Asesora de Planeación</t>
  </si>
  <si>
    <t>Realizar las mesas de trabajo para la  revisión de los riesgos identificados con el fin de determinar la necesidad de modificar, actualizar o mantener en las mismas condiciones los factores de riesgo, así como su identificación, análisis y valoración</t>
  </si>
  <si>
    <t xml:space="preserve">Realizar tres seguimientos de los  riesgos de corrupción </t>
  </si>
  <si>
    <t>Jefe Oficina de Control Interno</t>
  </si>
  <si>
    <t>Realizar la publicación del informe de cada seguimiento realizado a los  riesgos de corrupción</t>
  </si>
  <si>
    <t>Componente 2:</t>
  </si>
  <si>
    <t>RACIONALIZACIÓN DE TRAMITES (Ver hoja siguiente)</t>
  </si>
  <si>
    <t>Componente 3:</t>
  </si>
  <si>
    <t>PLAN DE RENDICIÓN DE CUENTAS</t>
  </si>
  <si>
    <t>Fortalecer la fase de información de la Rendición de cuentas a la ciudadanía.</t>
  </si>
  <si>
    <t>Realizar seguimiento trimestralmente en la página web de la entidad, verificando la información correspondiente a la gestión administrativa y misional de la entidad (Gestión presupuestal, proyectos vigentes, Atención de emergencias, actividades de Acción Social, actividades de Gestión Ambiental, contratación)</t>
  </si>
  <si>
    <t>Técnico para Apoyo de Seguridad y Defensa OAP</t>
  </si>
  <si>
    <t>Actualizar la caracterización de usuarios y grupos de interés de la entidad.</t>
  </si>
  <si>
    <t>Publicar trimestralmente en la cartelera de cara al ciudadano, la información de la gestión de la entidad.</t>
  </si>
  <si>
    <t>Publicar una encuesta web sobre los temas que la ciudadanía desea incluir en el ejercicio de Rendición de Cuentas a la Ciudadanía.</t>
  </si>
  <si>
    <t>Incluir en el informe de gestión las metas y actividades formuladas en la planeación institucional con los derechos que se están garantizando a través de la gestión institucional.</t>
  </si>
  <si>
    <t>Desarrollar las acciones necesarias para fortalecer la fase de dialogo de la Rendición de cuentas a la ciudadanía.</t>
  </si>
  <si>
    <t>Jefe Oficina Asesora de Planeación
Directores Seccionales y Líderes de Oficinas de Defensa Civil</t>
  </si>
  <si>
    <t>Desarrollar una audiencia pública virtual como ejercicio de Rendición de Cuentas a la ciudadanía en las Direcciones Seccionales y las Oficinas de los departamentos de Amazonas, Arauca, Putumayo y San Andrés y en la DIGER.</t>
  </si>
  <si>
    <t>Coordinar 5 encuentros ciudadanos convocados por el DNP y realizar la invitación a través de las redes sociales</t>
  </si>
  <si>
    <t>Técnico para Apoyo de Seguridad y Defensa OAP
Seccionales</t>
  </si>
  <si>
    <t>Desarrollar las acciones necesarias para fortalecer la fase de responsabilidad de la Rendición de cuentas a la ciudadanía.</t>
  </si>
  <si>
    <t>Hacer seguimiento a los compromisos adquiridos en la Rendición de Cuentas a la Ciudadanía</t>
  </si>
  <si>
    <t>Elaborar y socializar la Directiva de Rendición de Cuentas a la Ciudadanía.</t>
  </si>
  <si>
    <t>Publicar en la página web el informe consolidado de los ejercicios de Rendición de Cuentas a la Ciudadanía, donde se incluya el cumplimiento a los compromisos adquiridos en la vigencia anterior y las respuestas a las preguntas realizadas en el espacio de diálogo.</t>
  </si>
  <si>
    <t>Desarrollar una capacitación, dirigida a los servidores públicos de la DIGER, sobre mecanismos de rendición de cuentas con enfoque de derechos humanos y paz.</t>
  </si>
  <si>
    <t>Consolidar los compromisos de los ejercicios de rendición de cuentas</t>
  </si>
  <si>
    <t>Publicar en la página web, los informes correspondientes a la participación en los encuentros ciudadanos convocados por el DNP.</t>
  </si>
  <si>
    <t>Hacer seguimiento al cumplimiento de la Política de Rendición de Cuentas a la Ciudadanía</t>
  </si>
  <si>
    <t>Jefe de Oficina de Control Interno</t>
  </si>
  <si>
    <t>Realizar seguimiento cuatrimestral al cumplimiento de la estrategia de rendición de cuentas.</t>
  </si>
  <si>
    <t>Componente 4:</t>
  </si>
  <si>
    <t>PLAN DE SERVICIO AL CIUDADANO</t>
  </si>
  <si>
    <t xml:space="preserve">Crear mecanismos para fortalecer la atención incluyente y accesibilidad </t>
  </si>
  <si>
    <t>Desarrollar una capacitación dirigida a los servidores de la DIGER, para la atención de personas con discapacidad.</t>
  </si>
  <si>
    <t>Caracterizar las sedes de la entidad para elaborar un diagnóstico de accesibilidad</t>
  </si>
  <si>
    <t>Profesional Grupo de Prevención y Acción Integral.</t>
  </si>
  <si>
    <t>Construir un documento con los lineamientos para la comunicación y atención de emergencias para población en condición de discapacidad.</t>
  </si>
  <si>
    <t xml:space="preserve">Fortalecer 2 canales de
atención </t>
  </si>
  <si>
    <t>Poner en funcionamiento una  herramienta de la Urna de Cristal en la entidad.</t>
  </si>
  <si>
    <t>Poner en funcionamiento un chat de atención al ciudadano en la página web.</t>
  </si>
  <si>
    <t>Desarrollar el plan institucional de capacitación de los servidores públicos de la entidad</t>
  </si>
  <si>
    <t>Profesional de Defensa Grupo de Gestión del Talento Humano</t>
  </si>
  <si>
    <t>31/12/20120</t>
  </si>
  <si>
    <t>Actualizar el Plan Institucional de Capacitación conforme a los lineamientos de la política de servicio al ciudadano de MIPG.</t>
  </si>
  <si>
    <t>Socializar el plan institucional de capacitación.</t>
  </si>
  <si>
    <t>Realizar 3 mediciones del plan institucional de capacitación.</t>
  </si>
  <si>
    <t xml:space="preserve">Asegurar el cumplimiento normativo en temas de tratamiento de datos personales y PQRSD </t>
  </si>
  <si>
    <t xml:space="preserve">
Jefe Grupo de Orientación Ciudadana y Gestión Documental
Jefe de Oficina Asesora de las TIC</t>
  </si>
  <si>
    <t>Elaborar 4 informes  de control sobre el estado de respuestas a las PQRD de las dependencias y seccionales para identificar oportunidades de mejora en la prestación de los servicios</t>
  </si>
  <si>
    <t>Incorporar en los espacios de recolección de datos personales un check de aceptación del uso de los mismos para los fines que la entidad requiere.</t>
  </si>
  <si>
    <t>Jefe de Oficina asesora de las TIC</t>
  </si>
  <si>
    <t>Traducir en una lengua nativa los lineamientos de PQR que están publicados en el siguiente  enlace de la página WEB: Inicios &gt; Servicios al Ciudadano &gt; Participación Ciudadana &gt; PQRD</t>
  </si>
  <si>
    <t>Mejorar el relacionamiento con el ciudadano</t>
  </si>
  <si>
    <t>Profesional de defensa Grupo de Prevención y acción Integral</t>
  </si>
  <si>
    <t>Desarrollar la fase de selección para la conformación de un grupo de atención psicosocial, para la atención de los grupos de rescate de la DCC.</t>
  </si>
  <si>
    <t>Profesional de defensa Grupo de Prevención y Acción integral.</t>
  </si>
  <si>
    <t>Jefe de Oficina Asesora de las TIC</t>
  </si>
  <si>
    <t>Presentar una propuesta del desarrollo de un chatbooks a la Dirección General.</t>
  </si>
  <si>
    <t>Aplicar una encuesta de percepción de los ciudadanos mensual, sobre la información brindada en la ventanilla de atención de la Dirección General, las Direcciones Seccionales y oficinas de Defensa Civil.</t>
  </si>
  <si>
    <t>Componente 5:</t>
  </si>
  <si>
    <t>MECANISMOS PARA LA TRANSPARENCIA Y EL ACCESO A LA INFORMACIÓN</t>
  </si>
  <si>
    <t>Desarrollar las actividades necesarias para mantener la transparencia activa de la entidad.</t>
  </si>
  <si>
    <t>Responsables de generación y publicación de la información</t>
  </si>
  <si>
    <t>Realizar una revisión trimestral de la información publicada en el sitio web, de acuerdo con lo estipulado en la Ley de Transparencia y conforme a las especificaciones de la Resolución 3564 de 2015 de MinTIC.</t>
  </si>
  <si>
    <t xml:space="preserve">Mantener actualizado en  el enlace de transparencia de la entidad, la información correspondiente a lo indicado en la Ley 1712 y conforme a las especificaciones de la Resolución 3564 de 2015 del MinTIC. </t>
  </si>
  <si>
    <t>Actualizar el Código de Buen Gobierno de la Entidad y publicarlo en la página web.</t>
  </si>
  <si>
    <t>Hacer seguimiento cuatrimestral a la Estrategia de racionalización de trámites de la Entidad.</t>
  </si>
  <si>
    <t>Desarrollar las actividades necesarias para mantener la transparencia pasiva de la entidad.</t>
  </si>
  <si>
    <t>Responsables de los procesos</t>
  </si>
  <si>
    <t xml:space="preserve">Realizar seguimiento trimestral a la calidad y oportunidad de las  respuestas de PQRSD, allegadas por los ciudadanos y grupos de interés. </t>
  </si>
  <si>
    <t>Jefe de Grupo de Orientación Ciudadana y Gestión Documental</t>
  </si>
  <si>
    <t>Actualizar mensualmente el calendario de actividades, en la página web, de acuerdo con lo programado a nivel nacional.</t>
  </si>
  <si>
    <t>Profesional de defensa Oficina de Prensa</t>
  </si>
  <si>
    <t>Actualizar el normograma de la Entidad en la sección de transparencia Del sitio web oficial.</t>
  </si>
  <si>
    <t xml:space="preserve">Jefe Oficina Asesora Jurídica
</t>
  </si>
  <si>
    <t>Actualizar las bases de Datos abiertos en la página www.datos.gov.co</t>
  </si>
  <si>
    <t>Jefe Oficina Asesora de las TIC.</t>
  </si>
  <si>
    <t xml:space="preserve">Fortalecer los conocimientos y criterios sobre transparencia y acceso a la información pública </t>
  </si>
  <si>
    <t>Jefe Oficina Asesora de Planeación.</t>
  </si>
  <si>
    <t xml:space="preserve">Realizar una capacitación a los servidores públicos de la DIGER, sobre la Ley de transparencia y los tipos de transparencia que existen. </t>
  </si>
  <si>
    <t>Componente 6:</t>
  </si>
  <si>
    <t>Identificar y relacionar las condiciones institucionales idóneas para la promoción de la participación ciudadana</t>
  </si>
  <si>
    <t>Desarrollar mesas de trabajo con los responsables de los procesos, en articulación con los responsables de la urna de cristal, con el fin de activarla en los ejercicios de participación ciudadana.</t>
  </si>
  <si>
    <t>Técnico para apoyo de seguridad y defensa OAP</t>
  </si>
  <si>
    <t xml:space="preserve">Diseñar un cronograma que defina los espacios de participación ciudadana que se implementarán en la entidad y publicarlo en la página web oficial </t>
  </si>
  <si>
    <t>Promover la participación ciudadana en la gestión de la entidad.</t>
  </si>
  <si>
    <t>Elaborar y socializar una directiva de participación ciudadana, que contenga un cronograma que identifique su desarrollo.</t>
  </si>
  <si>
    <t>Elaborar un informe trimestral y publicarlo en la página web de la entidad, donde se consoliden los ejercicios de participación ciudadana realizados, que incluya los siguientes aspectos:
1. Número de actividades en las que se involucró al ciudadano 
2. Grupos de valor involucrados
3. Fases del ciclo que fueron sometidas a participación. 
4. Resultados de la incidencia de la participación.</t>
  </si>
  <si>
    <t>Realizar seguimiento trimestral al cumplimiento de la Estrategia de Participación Ciudadana y el cronograma planteado.</t>
  </si>
  <si>
    <t>Disponer 12 espacios de participación ciudadana: 2 foros de planeación participativa, 5 encuestas sobre temas misionales, 5 encuestas sobre temas administrativos dirigidos a los usuarios.</t>
  </si>
  <si>
    <t>Realizar un ejercicio de  participación ciudadana con los voluntarios basado en la Identificación y priorización de necesidades en materia de capacitación.</t>
  </si>
  <si>
    <t>AVANCE DEL PAAC</t>
  </si>
  <si>
    <t>No. actividades realizadas / No. actividades programadas
100%</t>
  </si>
  <si>
    <t>No. seguimientos  realizados / No. seguimientos programados
100%</t>
  </si>
  <si>
    <t>AVANCE PROMEDIO DEL PAAC</t>
  </si>
  <si>
    <t>INICIATIVAS ADICIONALES PARTICIPACI{ON CIUDADANA</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</si>
</sst>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2" formatCode="_(&quot;$&quot;\ * #,##0_);_(&quot;$&quot;\ * \(#,##0\);_(&quot;$&quot;\ * &quot;-&quot;_);_(@_)"/>
    <numFmt numFmtId="44" formatCode="_(&quot;$&quot;\ * #,##0.00_);_(&quot;$&quot;\ * \(#,##0.00\);_(&quot;$&quot;\ * &quot;-&quot;??_);_(@_)"/>
    <numFmt numFmtId="43" formatCode="_(* #,##0.00_);_(* \(#,##0.00\);_(* &quot;-&quot;??_);_(@_)"/>
    <numFmt numFmtId="164" formatCode="_-* #,##0.00_-;\-* #,##0.00_-;_-* &quot;-&quot;??_-;_-@_-"/>
    <numFmt numFmtId="165" formatCode="_ * #,##0.00_ ;_ * \-#,##0.00_ ;_ * &quot;-&quot;??_ ;_ @_ "/>
    <numFmt numFmtId="166" formatCode="_ * #,##0_ ;_ * \-#,##0_ ;_ * &quot;-&quot;??_ ;_ @_ "/>
    <numFmt numFmtId="167" formatCode="_ &quot;$&quot;\ * #,##0_ ;_ &quot;$&quot;\ * \-#,##0_ ;_ &quot;$&quot;\ * &quot;-&quot;_ ;_ @_ "/>
    <numFmt numFmtId="168" formatCode="_ &quot;$&quot;\ * #,##0.00_ ;_ &quot;$&quot;\ * \-#,##0.00_ ;_ &quot;$&quot;\ * &quot;-&quot;??_ ;_ @_ "/>
    <numFmt numFmtId="169" formatCode="_ &quot;$&quot;\ * #,##0_ ;_ &quot;$&quot;\ * \-#,##0_ ;_ &quot;$&quot;\ * &quot;-&quot;??_ ;_ @_ "/>
    <numFmt numFmtId="170" formatCode="dd/mm/yyyy;@"/>
    <numFmt numFmtId="171" formatCode="#,###\ &quot;COP&quot;"/>
    <numFmt numFmtId="172" formatCode="_ [$€-2]\ * #,##0.00_ ;_ [$€-2]\ * \-#,##0.00_ ;_ [$€-2]\ * &quot;-&quot;??_ "/>
    <numFmt numFmtId="173" formatCode="_ * #,##0_ ;_ * \-#,##0_ ;_ * &quot;-&quot;_ ;_ @_ "/>
    <numFmt numFmtId="174" formatCode="0.0%"/>
    <numFmt numFmtId="175" formatCode="_(&quot;$&quot;\ * #,##0_);_(&quot;$&quot;\ * \(#,##0\);_(&quot;$&quot;\ * &quot;-&quot;??_);_(@_)"/>
    <numFmt numFmtId="176" formatCode="_(* #,##0_);_(* \(#,##0\);_(* &quot;-&quot;??_);_(@_)"/>
    <numFmt numFmtId="177" formatCode="0_);\(0\)"/>
    <numFmt numFmtId="178" formatCode="0.0000%"/>
    <numFmt numFmtId="179" formatCode="&quot;$&quot;\ #,##0"/>
  </numFmts>
  <fonts count="45" x14ac:knownFonts="1">
    <font>
      <sz val="10"/>
      <name val="Arial"/>
    </font>
    <font>
      <sz val="11"/>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b/>
      <sz val="11"/>
      <name val="Arial"/>
      <family val="2"/>
    </font>
    <font>
      <sz val="10"/>
      <name val="Arial"/>
      <family val="2"/>
    </font>
    <font>
      <sz val="10"/>
      <name val="Arial Narrow"/>
      <family val="2"/>
    </font>
    <font>
      <sz val="10"/>
      <color rgb="FFFF0000"/>
      <name val="Arial"/>
      <family val="2"/>
    </font>
    <font>
      <sz val="11"/>
      <name val="Calibri"/>
      <family val="2"/>
      <scheme val="minor"/>
    </font>
    <font>
      <sz val="11"/>
      <name val="Arial"/>
      <family val="2"/>
    </font>
    <font>
      <i/>
      <sz val="10"/>
      <name val="Arial"/>
      <family val="2"/>
    </font>
    <font>
      <sz val="7"/>
      <name val="Arial"/>
      <family val="2"/>
    </font>
    <font>
      <b/>
      <sz val="9"/>
      <color indexed="81"/>
      <name val="Tahoma"/>
      <family val="2"/>
    </font>
    <font>
      <sz val="9"/>
      <color indexed="81"/>
      <name val="Tahoma"/>
      <family val="2"/>
    </font>
    <font>
      <b/>
      <sz val="8"/>
      <color indexed="81"/>
      <name val="Tahoma"/>
      <family val="2"/>
    </font>
    <font>
      <sz val="8"/>
      <color indexed="81"/>
      <name val="Tahoma"/>
      <family val="2"/>
    </font>
    <font>
      <sz val="10"/>
      <color theme="1"/>
      <name val="Verdana"/>
      <family val="2"/>
    </font>
    <font>
      <sz val="10"/>
      <color theme="1"/>
      <name val="Arial"/>
      <family val="2"/>
    </font>
    <font>
      <b/>
      <sz val="10"/>
      <color theme="1"/>
      <name val="Verdana"/>
      <family val="2"/>
    </font>
    <font>
      <sz val="11"/>
      <color indexed="8"/>
      <name val="Calibri"/>
      <family val="2"/>
    </font>
    <font>
      <sz val="11"/>
      <color rgb="FFFF0000"/>
      <name val="Calibri"/>
      <family val="2"/>
      <scheme val="minor"/>
    </font>
    <font>
      <b/>
      <sz val="11"/>
      <color theme="1"/>
      <name val="Calibri"/>
      <family val="2"/>
      <scheme val="minor"/>
    </font>
    <font>
      <sz val="36"/>
      <color theme="0"/>
      <name val="Arial Narrow"/>
      <family val="2"/>
    </font>
    <font>
      <b/>
      <sz val="12"/>
      <color theme="1"/>
      <name val="Arial Narrow"/>
      <family val="2"/>
    </font>
    <font>
      <sz val="12"/>
      <color theme="1"/>
      <name val="Calibri"/>
      <family val="2"/>
      <scheme val="minor"/>
    </font>
    <font>
      <b/>
      <sz val="11"/>
      <color theme="1"/>
      <name val="Arial Narrow"/>
      <family val="2"/>
    </font>
    <font>
      <sz val="11"/>
      <color theme="1"/>
      <name val="Arial Narrow"/>
      <family val="2"/>
    </font>
    <font>
      <b/>
      <sz val="11"/>
      <name val="Calibri"/>
      <family val="2"/>
      <scheme val="minor"/>
    </font>
    <font>
      <b/>
      <sz val="16"/>
      <color theme="1"/>
      <name val="Arial Narrow"/>
      <family val="2"/>
    </font>
    <font>
      <b/>
      <sz val="11"/>
      <name val="Calibri"/>
      <family val="2"/>
    </font>
    <font>
      <sz val="11"/>
      <color indexed="17"/>
      <name val="Calibri"/>
      <family val="2"/>
    </font>
    <font>
      <b/>
      <sz val="16"/>
      <color theme="0"/>
      <name val="Arial Narrow"/>
      <family val="2"/>
    </font>
    <font>
      <b/>
      <sz val="12"/>
      <name val="Calibri"/>
      <family val="2"/>
      <scheme val="minor"/>
    </font>
    <font>
      <sz val="11"/>
      <name val="Calibri"/>
      <family val="2"/>
    </font>
    <font>
      <sz val="11"/>
      <color indexed="10"/>
      <name val="Calibri"/>
      <family val="2"/>
    </font>
    <font>
      <b/>
      <sz val="12"/>
      <color theme="1"/>
      <name val="Calibri"/>
      <family val="2"/>
      <scheme val="minor"/>
    </font>
    <font>
      <sz val="11"/>
      <color rgb="FF000000"/>
      <name val="Calibri"/>
      <family val="2"/>
      <scheme val="minor"/>
    </font>
    <font>
      <b/>
      <sz val="9"/>
      <name val="Arial"/>
      <family val="2"/>
    </font>
    <font>
      <b/>
      <sz val="10"/>
      <color indexed="8"/>
      <name val="Arial"/>
      <family val="2"/>
    </font>
    <font>
      <b/>
      <sz val="12"/>
      <color indexed="8"/>
      <name val="Arial"/>
      <family val="2"/>
    </font>
    <font>
      <b/>
      <sz val="11"/>
      <color indexed="8"/>
      <name val="Arial"/>
      <family val="2"/>
    </font>
    <font>
      <sz val="10"/>
      <color indexed="8"/>
      <name val="Arial Narrow"/>
      <family val="2"/>
    </font>
    <font>
      <sz val="12"/>
      <name val="Arial"/>
      <family val="2"/>
    </font>
  </fonts>
  <fills count="17">
    <fill>
      <patternFill patternType="none"/>
    </fill>
    <fill>
      <patternFill patternType="gray125"/>
    </fill>
    <fill>
      <patternFill patternType="solid">
        <fgColor indexed="9"/>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indexed="49"/>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bgColor indexed="64"/>
      </patternFill>
    </fill>
    <fill>
      <patternFill patternType="solid">
        <fgColor rgb="FFDBE5F1"/>
        <bgColor indexed="64"/>
      </patternFill>
    </fill>
    <fill>
      <patternFill patternType="solid">
        <fgColor rgb="FF808080"/>
        <bgColor indexed="64"/>
      </patternFill>
    </fill>
    <fill>
      <patternFill patternType="solid">
        <fgColor theme="5" tint="-0.249977111117893"/>
        <bgColor indexed="64"/>
      </patternFill>
    </fill>
    <fill>
      <patternFill patternType="solid">
        <fgColor theme="4" tint="-0.249977111117893"/>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9" tint="0.79998168889431442"/>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s>
  <cellStyleXfs count="53">
    <xf numFmtId="0" fontId="0" fillId="0" borderId="0"/>
    <xf numFmtId="165" fontId="3" fillId="0" borderId="0" applyFont="0" applyFill="0" applyBorder="0" applyAlignment="0" applyProtection="0"/>
    <xf numFmtId="168"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7" fillId="0" borderId="0"/>
    <xf numFmtId="9" fontId="7" fillId="0" borderId="0" applyFont="0" applyFill="0" applyBorder="0" applyAlignment="0" applyProtection="0"/>
    <xf numFmtId="165" fontId="7" fillId="0" borderId="0" applyFont="0" applyFill="0" applyBorder="0" applyAlignment="0" applyProtection="0"/>
    <xf numFmtId="168" fontId="7" fillId="0" borderId="0" applyFont="0" applyFill="0" applyBorder="0" applyAlignment="0" applyProtection="0"/>
    <xf numFmtId="0" fontId="2" fillId="0" borderId="0"/>
    <xf numFmtId="167" fontId="7" fillId="0" borderId="0" applyFont="0" applyFill="0" applyBorder="0" applyAlignment="0" applyProtection="0"/>
    <xf numFmtId="0" fontId="7" fillId="0" borderId="0"/>
    <xf numFmtId="9" fontId="7" fillId="0" borderId="0" applyFont="0" applyFill="0" applyBorder="0" applyAlignment="0" applyProtection="0"/>
    <xf numFmtId="168" fontId="7" fillId="0" borderId="0" applyFont="0" applyFill="0" applyBorder="0" applyAlignment="0" applyProtection="0"/>
    <xf numFmtId="49" fontId="18" fillId="0" borderId="0" applyFill="0" applyBorder="0" applyProtection="0">
      <alignment horizontal="left" vertical="center"/>
    </xf>
    <xf numFmtId="171" fontId="19" fillId="0" borderId="0" applyFont="0" applyFill="0" applyBorder="0" applyAlignment="0" applyProtection="0"/>
    <xf numFmtId="172" fontId="7" fillId="0" borderId="0" applyFont="0" applyFill="0" applyBorder="0" applyAlignment="0" applyProtection="0"/>
    <xf numFmtId="0" fontId="20" fillId="10" borderId="0" applyNumberFormat="0" applyBorder="0" applyProtection="0">
      <alignment horizontal="center" vertical="center"/>
    </xf>
    <xf numFmtId="0" fontId="20" fillId="11" borderId="1" applyNumberFormat="0" applyProtection="0">
      <alignment horizontal="left" vertical="center" wrapText="1"/>
    </xf>
    <xf numFmtId="173" fontId="7"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2" fontId="2"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8" fontId="7" fillId="0" borderId="0" applyFont="0" applyFill="0" applyBorder="0" applyAlignment="0" applyProtection="0"/>
    <xf numFmtId="0" fontId="7" fillId="0" borderId="0"/>
    <xf numFmtId="0" fontId="7" fillId="0" borderId="0"/>
    <xf numFmtId="0" fontId="2" fillId="0" borderId="0"/>
    <xf numFmtId="0" fontId="7" fillId="0" borderId="0"/>
    <xf numFmtId="9" fontId="2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cellStyleXfs>
  <cellXfs count="737">
    <xf numFmtId="0" fontId="0" fillId="0" borderId="0" xfId="0"/>
    <xf numFmtId="0" fontId="7" fillId="0" borderId="0" xfId="0" applyFont="1" applyFill="1" applyBorder="1" applyAlignment="1">
      <alignment vertical="center" wrapText="1"/>
    </xf>
    <xf numFmtId="0" fontId="7" fillId="0" borderId="0" xfId="0" applyFont="1" applyBorder="1" applyAlignment="1">
      <alignment vertical="center" wrapText="1"/>
    </xf>
    <xf numFmtId="0" fontId="6" fillId="2" borderId="1"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7" fillId="0" borderId="0" xfId="0" applyFont="1" applyBorder="1" applyAlignment="1">
      <alignment horizontal="center" vertical="center"/>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1" xfId="0" quotePrefix="1" applyFont="1" applyFill="1" applyBorder="1" applyAlignment="1">
      <alignment horizontal="center" vertical="center" wrapText="1"/>
    </xf>
    <xf numFmtId="166" fontId="4" fillId="6" borderId="14" xfId="1" applyNumberFormat="1" applyFont="1" applyFill="1" applyBorder="1" applyAlignment="1">
      <alignment horizontal="center" vertical="center" wrapText="1"/>
    </xf>
    <xf numFmtId="0" fontId="4" fillId="4" borderId="1" xfId="0" quotePrefix="1" applyFont="1" applyFill="1" applyBorder="1" applyAlignment="1">
      <alignment horizontal="center" vertical="center" wrapText="1"/>
    </xf>
    <xf numFmtId="0" fontId="4" fillId="5" borderId="12" xfId="0" quotePrefix="1" applyFont="1" applyFill="1" applyBorder="1" applyAlignment="1">
      <alignment horizontal="center" vertical="center" wrapText="1"/>
    </xf>
    <xf numFmtId="0" fontId="4" fillId="5" borderId="12" xfId="0" applyFont="1" applyFill="1" applyBorder="1" applyAlignment="1">
      <alignment horizontal="center" vertical="center" wrapText="1"/>
    </xf>
    <xf numFmtId="166" fontId="4" fillId="6" borderId="12" xfId="1" applyNumberFormat="1" applyFont="1" applyFill="1" applyBorder="1" applyAlignment="1">
      <alignment horizontal="center" vertical="center" wrapText="1"/>
    </xf>
    <xf numFmtId="0" fontId="7" fillId="0" borderId="0" xfId="0" applyFont="1" applyFill="1" applyBorder="1" applyAlignment="1">
      <alignment vertical="center"/>
    </xf>
    <xf numFmtId="0" fontId="7" fillId="0" borderId="0" xfId="0" applyFont="1" applyBorder="1" applyAlignment="1">
      <alignment vertical="center"/>
    </xf>
    <xf numFmtId="0" fontId="7" fillId="0" borderId="1" xfId="5" applyFont="1" applyFill="1" applyBorder="1" applyAlignment="1" applyProtection="1">
      <alignment horizontal="justify" vertical="center"/>
      <protection locked="0"/>
    </xf>
    <xf numFmtId="9" fontId="7" fillId="0" borderId="1" xfId="4"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169" fontId="7" fillId="0" borderId="1" xfId="2"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14" fontId="7" fillId="0" borderId="0" xfId="0" applyNumberFormat="1" applyFont="1" applyFill="1" applyBorder="1" applyAlignment="1">
      <alignment horizontal="center" vertical="center" wrapText="1"/>
    </xf>
    <xf numFmtId="0" fontId="7" fillId="0" borderId="0" xfId="0" applyFont="1" applyFill="1" applyBorder="1" applyAlignment="1">
      <alignment horizontal="justify" vertical="center" wrapText="1"/>
    </xf>
    <xf numFmtId="9" fontId="7" fillId="0" borderId="0" xfId="4" applyFont="1" applyFill="1" applyBorder="1" applyAlignment="1">
      <alignment horizontal="center" vertical="center" wrapText="1"/>
    </xf>
    <xf numFmtId="169" fontId="7" fillId="0" borderId="0" xfId="2" applyNumberFormat="1" applyFont="1" applyFill="1" applyBorder="1" applyAlignment="1">
      <alignment horizontal="center" vertical="center" wrapText="1"/>
    </xf>
    <xf numFmtId="0" fontId="4" fillId="0" borderId="0" xfId="5" applyFont="1" applyFill="1" applyBorder="1" applyAlignment="1" applyProtection="1">
      <alignment horizontal="center" vertical="center" wrapText="1"/>
      <protection locked="0"/>
    </xf>
    <xf numFmtId="170" fontId="7" fillId="0" borderId="0" xfId="5" applyNumberFormat="1" applyFont="1" applyFill="1" applyBorder="1" applyAlignment="1" applyProtection="1">
      <alignment horizontal="center" vertical="center" wrapText="1"/>
      <protection locked="0"/>
    </xf>
    <xf numFmtId="0" fontId="7" fillId="0" borderId="0" xfId="11" applyFont="1" applyFill="1" applyBorder="1" applyAlignment="1">
      <alignment horizontal="justify" vertical="center" wrapText="1"/>
    </xf>
    <xf numFmtId="0" fontId="7" fillId="0" borderId="0" xfId="5" applyFont="1" applyFill="1" applyBorder="1" applyAlignment="1" applyProtection="1">
      <alignment horizontal="center" vertical="center" wrapText="1"/>
      <protection locked="0"/>
    </xf>
    <xf numFmtId="9" fontId="7" fillId="0" borderId="0" xfId="4" applyFont="1" applyFill="1" applyBorder="1" applyAlignment="1" applyProtection="1">
      <alignment horizontal="center" vertical="center" wrapText="1"/>
      <protection locked="0"/>
    </xf>
    <xf numFmtId="14" fontId="7" fillId="0" borderId="0" xfId="5" applyNumberFormat="1" applyFont="1" applyFill="1" applyBorder="1" applyAlignment="1" applyProtection="1">
      <alignment horizontal="center" vertical="center" wrapText="1"/>
      <protection locked="0"/>
    </xf>
    <xf numFmtId="166" fontId="7" fillId="0" borderId="0" xfId="1" applyNumberFormat="1" applyFont="1" applyFill="1" applyBorder="1" applyAlignment="1">
      <alignment horizontal="center" vertical="center" wrapText="1"/>
    </xf>
    <xf numFmtId="14" fontId="7" fillId="0" borderId="12" xfId="0" applyNumberFormat="1" applyFont="1" applyFill="1" applyBorder="1" applyAlignment="1">
      <alignment horizontal="center" vertical="center" wrapText="1"/>
    </xf>
    <xf numFmtId="168" fontId="7" fillId="0" borderId="1" xfId="8" applyFont="1" applyFill="1" applyBorder="1" applyAlignment="1">
      <alignment horizontal="right" vertical="center" wrapText="1"/>
    </xf>
    <xf numFmtId="168" fontId="7" fillId="0" borderId="1" xfId="8" applyFont="1" applyFill="1" applyBorder="1" applyAlignment="1">
      <alignment vertical="center"/>
    </xf>
    <xf numFmtId="0" fontId="7" fillId="0" borderId="0" xfId="0" applyFont="1" applyAlignment="1">
      <alignment horizontal="center" vertical="center"/>
    </xf>
    <xf numFmtId="0" fontId="7" fillId="0" borderId="0" xfId="0" applyFont="1" applyAlignment="1">
      <alignment horizontal="justify" vertical="center"/>
    </xf>
    <xf numFmtId="9" fontId="7" fillId="0" borderId="0" xfId="4" applyFont="1" applyAlignment="1">
      <alignment horizontal="center" vertical="center"/>
    </xf>
    <xf numFmtId="166" fontId="7" fillId="0" borderId="0" xfId="1" applyNumberFormat="1" applyFont="1" applyAlignment="1">
      <alignment horizontal="center" vertical="center"/>
    </xf>
    <xf numFmtId="0" fontId="7" fillId="0" borderId="1" xfId="5" applyFont="1" applyFill="1" applyBorder="1" applyAlignment="1" applyProtection="1">
      <alignment horizontal="center" vertical="center" wrapText="1"/>
      <protection locked="0"/>
    </xf>
    <xf numFmtId="0" fontId="7" fillId="0" borderId="12" xfId="5" applyFont="1" applyFill="1" applyBorder="1" applyAlignment="1" applyProtection="1">
      <alignment horizontal="justify" vertical="center"/>
      <protection locked="0"/>
    </xf>
    <xf numFmtId="0" fontId="7" fillId="0" borderId="12" xfId="5" applyFont="1" applyFill="1" applyBorder="1" applyAlignment="1" applyProtection="1">
      <alignment horizontal="center" vertical="center" wrapText="1"/>
      <protection locked="0"/>
    </xf>
    <xf numFmtId="0" fontId="7" fillId="0" borderId="1" xfId="0" applyFont="1" applyFill="1" applyBorder="1" applyAlignment="1">
      <alignment horizontal="justify" vertical="center" wrapText="1"/>
    </xf>
    <xf numFmtId="0" fontId="7" fillId="0" borderId="1" xfId="0" applyFont="1" applyFill="1" applyBorder="1" applyAlignment="1">
      <alignment vertical="center" wrapText="1"/>
    </xf>
    <xf numFmtId="0" fontId="7" fillId="0" borderId="0" xfId="5" applyFont="1" applyFill="1" applyBorder="1" applyAlignment="1" applyProtection="1">
      <alignment horizontal="justify" vertical="center" wrapText="1"/>
      <protection locked="0"/>
    </xf>
    <xf numFmtId="166" fontId="7" fillId="0" borderId="0" xfId="1" applyNumberFormat="1" applyFont="1" applyFill="1" applyBorder="1" applyAlignment="1" applyProtection="1">
      <alignment horizontal="center" vertical="center" wrapText="1"/>
      <protection locked="0"/>
    </xf>
    <xf numFmtId="0" fontId="7" fillId="0" borderId="0" xfId="0" applyFont="1" applyFill="1" applyAlignment="1">
      <alignment vertical="center"/>
    </xf>
    <xf numFmtId="9" fontId="7" fillId="0" borderId="1" xfId="6" applyFont="1" applyFill="1" applyBorder="1" applyAlignment="1">
      <alignment horizontal="center" vertical="center" wrapText="1"/>
    </xf>
    <xf numFmtId="9" fontId="7" fillId="0" borderId="1" xfId="0" applyNumberFormat="1" applyFont="1" applyFill="1" applyBorder="1" applyAlignment="1">
      <alignment horizontal="center" vertical="center" wrapText="1"/>
    </xf>
    <xf numFmtId="0" fontId="7" fillId="0" borderId="1" xfId="0" applyFont="1" applyFill="1" applyBorder="1" applyAlignment="1">
      <alignment horizontal="justify" vertical="center"/>
    </xf>
    <xf numFmtId="0" fontId="7" fillId="0" borderId="1" xfId="0" applyFont="1" applyFill="1" applyBorder="1" applyAlignment="1">
      <alignment horizontal="center" vertical="center"/>
    </xf>
    <xf numFmtId="0" fontId="7" fillId="0" borderId="1" xfId="9" applyFont="1" applyFill="1" applyBorder="1" applyAlignment="1">
      <alignment horizontal="center" vertical="center" wrapText="1"/>
    </xf>
    <xf numFmtId="14" fontId="7" fillId="0" borderId="1" xfId="9" applyNumberFormat="1" applyFont="1" applyFill="1" applyBorder="1" applyAlignment="1">
      <alignment horizontal="center" vertical="center" wrapText="1"/>
    </xf>
    <xf numFmtId="9" fontId="7" fillId="0" borderId="1" xfId="4" applyFont="1" applyFill="1" applyBorder="1" applyAlignment="1">
      <alignment horizontal="center" vertical="center" wrapText="1"/>
    </xf>
    <xf numFmtId="0" fontId="7" fillId="0" borderId="12" xfId="0" applyFont="1" applyFill="1" applyBorder="1" applyAlignment="1">
      <alignment horizontal="justify" vertical="center"/>
    </xf>
    <xf numFmtId="9" fontId="7" fillId="0" borderId="12" xfId="6" applyFont="1" applyFill="1" applyBorder="1" applyAlignment="1">
      <alignment horizontal="center" vertical="center" wrapText="1"/>
    </xf>
    <xf numFmtId="0" fontId="7" fillId="0" borderId="12" xfId="0" applyFont="1" applyFill="1" applyBorder="1" applyAlignment="1">
      <alignment horizontal="center" vertical="center" wrapText="1"/>
    </xf>
    <xf numFmtId="0" fontId="11" fillId="0" borderId="1" xfId="0" applyFont="1" applyFill="1" applyBorder="1" applyAlignment="1">
      <alignment horizontal="center" vertical="center" wrapText="1"/>
    </xf>
    <xf numFmtId="9" fontId="7" fillId="0" borderId="1" xfId="6" applyFont="1" applyFill="1" applyBorder="1" applyAlignment="1">
      <alignment horizontal="center" vertical="center"/>
    </xf>
    <xf numFmtId="9" fontId="7" fillId="0" borderId="1" xfId="0" applyNumberFormat="1" applyFont="1" applyFill="1" applyBorder="1" applyAlignment="1">
      <alignment horizontal="center" vertical="center"/>
    </xf>
    <xf numFmtId="0" fontId="7" fillId="0" borderId="1" xfId="0" applyFont="1" applyFill="1" applyBorder="1" applyAlignment="1">
      <alignment wrapText="1"/>
    </xf>
    <xf numFmtId="0" fontId="3" fillId="0" borderId="1" xfId="0" applyFont="1" applyFill="1" applyBorder="1" applyAlignment="1">
      <alignment horizontal="center" vertical="center"/>
    </xf>
    <xf numFmtId="0" fontId="3" fillId="0" borderId="1" xfId="0" applyFont="1" applyFill="1" applyBorder="1" applyAlignment="1">
      <alignment vertical="center" wrapText="1"/>
    </xf>
    <xf numFmtId="9" fontId="3" fillId="0" borderId="1" xfId="6"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0" fontId="7" fillId="0" borderId="1" xfId="0" applyFont="1" applyFill="1" applyBorder="1" applyAlignment="1">
      <alignment horizontal="justify" vertical="center"/>
    </xf>
    <xf numFmtId="0" fontId="3" fillId="0" borderId="1" xfId="0" applyFont="1" applyFill="1" applyBorder="1" applyAlignment="1">
      <alignment horizontal="center" vertical="center" wrapText="1"/>
    </xf>
    <xf numFmtId="0" fontId="7" fillId="7" borderId="1" xfId="5" applyFont="1" applyFill="1" applyBorder="1" applyAlignment="1" applyProtection="1">
      <alignment horizontal="center" vertical="center" wrapText="1"/>
      <protection locked="0"/>
    </xf>
    <xf numFmtId="0" fontId="5" fillId="2" borderId="0"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7" xfId="0" applyFont="1" applyFill="1" applyBorder="1" applyAlignment="1">
      <alignment horizontal="center" vertical="center" wrapText="1"/>
    </xf>
    <xf numFmtId="9" fontId="4" fillId="5" borderId="1" xfId="4" applyFont="1" applyFill="1" applyBorder="1" applyAlignment="1">
      <alignment horizontal="center" vertical="center" wrapText="1"/>
    </xf>
    <xf numFmtId="0" fontId="4" fillId="5" borderId="1" xfId="0" applyFont="1" applyFill="1" applyBorder="1" applyAlignment="1">
      <alignment horizontal="center" vertical="center" wrapText="1"/>
    </xf>
    <xf numFmtId="0" fontId="1" fillId="0" borderId="0" xfId="45" applyAlignment="1">
      <alignment vertical="top" wrapText="1"/>
    </xf>
    <xf numFmtId="0" fontId="1" fillId="0" borderId="0" xfId="45" applyFill="1" applyAlignment="1">
      <alignment horizontal="center" vertical="top" wrapText="1"/>
    </xf>
    <xf numFmtId="0" fontId="25" fillId="0" borderId="0" xfId="45" applyFont="1" applyAlignment="1">
      <alignment horizontal="left" vertical="top" wrapText="1"/>
    </xf>
    <xf numFmtId="0" fontId="26" fillId="0" borderId="0" xfId="45" applyFont="1" applyAlignment="1">
      <alignment vertical="top" wrapText="1"/>
    </xf>
    <xf numFmtId="0" fontId="27" fillId="0" borderId="0" xfId="45" applyFont="1" applyAlignment="1">
      <alignment horizontal="left" vertical="top" wrapText="1"/>
    </xf>
    <xf numFmtId="0" fontId="1" fillId="0" borderId="1" xfId="45" applyBorder="1" applyAlignment="1">
      <alignment horizontal="left" vertical="center"/>
    </xf>
    <xf numFmtId="0" fontId="1" fillId="0" borderId="0" xfId="45" applyBorder="1" applyAlignment="1">
      <alignment horizontal="left" vertical="top"/>
    </xf>
    <xf numFmtId="14" fontId="1" fillId="0" borderId="1" xfId="45" applyNumberFormat="1" applyBorder="1" applyAlignment="1">
      <alignment horizontal="center" vertical="center"/>
    </xf>
    <xf numFmtId="0" fontId="29" fillId="0" borderId="0" xfId="45" applyFont="1" applyFill="1" applyBorder="1" applyAlignment="1">
      <alignment horizontal="center" vertical="top" wrapText="1"/>
    </xf>
    <xf numFmtId="0" fontId="28" fillId="0" borderId="0" xfId="45" applyFont="1" applyBorder="1" applyAlignment="1">
      <alignment horizontal="left" vertical="top" wrapText="1"/>
    </xf>
    <xf numFmtId="0" fontId="1" fillId="0" borderId="0" xfId="45" applyBorder="1" applyAlignment="1">
      <alignment horizontal="center" vertical="center"/>
    </xf>
    <xf numFmtId="0" fontId="30" fillId="0" borderId="0" xfId="45" applyFont="1" applyFill="1" applyBorder="1" applyAlignment="1">
      <alignment horizontal="center" vertical="center" wrapText="1"/>
    </xf>
    <xf numFmtId="43" fontId="30" fillId="0" borderId="0" xfId="45" applyNumberFormat="1" applyFont="1" applyFill="1" applyBorder="1" applyAlignment="1">
      <alignment horizontal="center" vertical="center" wrapText="1"/>
    </xf>
    <xf numFmtId="43" fontId="30" fillId="0" borderId="0" xfId="46" applyFont="1" applyFill="1" applyBorder="1" applyAlignment="1">
      <alignment horizontal="center" vertical="center" wrapText="1"/>
    </xf>
    <xf numFmtId="0" fontId="23" fillId="0" borderId="8" xfId="45" applyFont="1" applyBorder="1" applyAlignment="1">
      <alignment horizontal="center" vertical="top" wrapText="1"/>
    </xf>
    <xf numFmtId="0" fontId="23" fillId="0" borderId="13" xfId="45" applyFont="1" applyBorder="1" applyAlignment="1">
      <alignment horizontal="center" vertical="top" wrapText="1"/>
    </xf>
    <xf numFmtId="0" fontId="23" fillId="0" borderId="9" xfId="45" applyFont="1" applyBorder="1" applyAlignment="1">
      <alignment horizontal="center" vertical="top" wrapText="1"/>
    </xf>
    <xf numFmtId="9" fontId="30" fillId="0" borderId="0" xfId="47" applyFont="1" applyFill="1" applyBorder="1" applyAlignment="1">
      <alignment horizontal="center" vertical="center" wrapText="1"/>
    </xf>
    <xf numFmtId="0" fontId="33" fillId="0" borderId="0" xfId="45" applyFont="1" applyFill="1" applyBorder="1" applyAlignment="1">
      <alignment horizontal="center" vertical="center" wrapText="1"/>
    </xf>
    <xf numFmtId="0" fontId="30" fillId="3" borderId="14" xfId="45" applyFont="1" applyFill="1" applyBorder="1" applyAlignment="1">
      <alignment horizontal="center" vertical="center" wrapText="1"/>
    </xf>
    <xf numFmtId="0" fontId="30" fillId="3" borderId="4" xfId="45" applyFont="1" applyFill="1" applyBorder="1" applyAlignment="1">
      <alignment horizontal="center" vertical="center" wrapText="1"/>
    </xf>
    <xf numFmtId="0" fontId="30" fillId="3" borderId="5" xfId="45" applyFont="1" applyFill="1" applyBorder="1" applyAlignment="1">
      <alignment horizontal="center" vertical="center" wrapText="1"/>
    </xf>
    <xf numFmtId="0" fontId="33" fillId="13" borderId="5" xfId="45" applyFont="1" applyFill="1" applyBorder="1" applyAlignment="1">
      <alignment horizontal="center" vertical="center" wrapText="1"/>
    </xf>
    <xf numFmtId="0" fontId="33" fillId="13" borderId="14" xfId="45" applyFont="1" applyFill="1" applyBorder="1" applyAlignment="1">
      <alignment horizontal="center" vertical="center" wrapText="1"/>
    </xf>
    <xf numFmtId="0" fontId="33" fillId="13" borderId="4" xfId="45" applyFont="1" applyFill="1" applyBorder="1" applyAlignment="1">
      <alignment horizontal="center" vertical="center" wrapText="1"/>
    </xf>
    <xf numFmtId="0" fontId="1" fillId="14" borderId="19" xfId="45" applyFill="1" applyBorder="1" applyAlignment="1">
      <alignment horizontal="center" vertical="center" wrapText="1"/>
    </xf>
    <xf numFmtId="0" fontId="35" fillId="14" borderId="19" xfId="45" applyFont="1" applyFill="1" applyBorder="1" applyAlignment="1">
      <alignment horizontal="justify" vertical="center" wrapText="1"/>
    </xf>
    <xf numFmtId="0" fontId="1" fillId="14" borderId="19" xfId="45" applyFill="1" applyBorder="1" applyAlignment="1">
      <alignment horizontal="left" vertical="center" wrapText="1"/>
    </xf>
    <xf numFmtId="174" fontId="1" fillId="14" borderId="19" xfId="47" applyNumberFormat="1" applyFont="1" applyFill="1" applyBorder="1" applyAlignment="1">
      <alignment horizontal="center" vertical="center" wrapText="1"/>
    </xf>
    <xf numFmtId="9" fontId="1" fillId="14" borderId="19" xfId="47" applyFont="1" applyFill="1" applyBorder="1" applyAlignment="1">
      <alignment horizontal="center" vertical="center" wrapText="1"/>
    </xf>
    <xf numFmtId="0" fontId="1" fillId="14" borderId="23" xfId="45" applyFill="1" applyBorder="1" applyAlignment="1">
      <alignment horizontal="center" vertical="center" wrapText="1"/>
    </xf>
    <xf numFmtId="0" fontId="35" fillId="14" borderId="23" xfId="45" applyFont="1" applyFill="1" applyBorder="1" applyAlignment="1">
      <alignment horizontal="justify" vertical="center" wrapText="1"/>
    </xf>
    <xf numFmtId="0" fontId="1" fillId="14" borderId="23" xfId="45" applyFill="1" applyBorder="1" applyAlignment="1">
      <alignment horizontal="left" vertical="center" wrapText="1"/>
    </xf>
    <xf numFmtId="174" fontId="1" fillId="14" borderId="23" xfId="47" applyNumberFormat="1" applyFont="1" applyFill="1" applyBorder="1" applyAlignment="1">
      <alignment horizontal="center" vertical="center" wrapText="1"/>
    </xf>
    <xf numFmtId="9" fontId="1" fillId="14" borderId="23" xfId="47" applyFont="1" applyFill="1" applyBorder="1" applyAlignment="1">
      <alignment horizontal="center" vertical="center" wrapText="1"/>
    </xf>
    <xf numFmtId="0" fontId="10" fillId="15" borderId="12" xfId="45" applyFont="1" applyFill="1" applyBorder="1" applyAlignment="1">
      <alignment horizontal="justify" vertical="center" wrapText="1"/>
    </xf>
    <xf numFmtId="43" fontId="10" fillId="15" borderId="12" xfId="46" applyFont="1" applyFill="1" applyBorder="1" applyAlignment="1">
      <alignment horizontal="center" vertical="center" wrapText="1"/>
    </xf>
    <xf numFmtId="9" fontId="1" fillId="15" borderId="12" xfId="47" applyFont="1" applyFill="1" applyBorder="1" applyAlignment="1">
      <alignment horizontal="center" vertical="center" wrapText="1"/>
    </xf>
    <xf numFmtId="0" fontId="1" fillId="0" borderId="0" xfId="45" applyFill="1" applyAlignment="1">
      <alignment vertical="top" wrapText="1"/>
    </xf>
    <xf numFmtId="0" fontId="10" fillId="15" borderId="1" xfId="45" applyFont="1" applyFill="1" applyBorder="1" applyAlignment="1">
      <alignment horizontal="left" vertical="center" wrapText="1"/>
    </xf>
    <xf numFmtId="0" fontId="1" fillId="15" borderId="1" xfId="46" applyNumberFormat="1" applyFont="1" applyFill="1" applyBorder="1" applyAlignment="1">
      <alignment horizontal="center" vertical="center" wrapText="1"/>
    </xf>
    <xf numFmtId="0" fontId="1" fillId="15" borderId="1" xfId="45" applyFill="1" applyBorder="1" applyAlignment="1">
      <alignment horizontal="center" vertical="center" wrapText="1"/>
    </xf>
    <xf numFmtId="0" fontId="10" fillId="15" borderId="1" xfId="45" applyFont="1" applyFill="1" applyBorder="1" applyAlignment="1">
      <alignment horizontal="justify" vertical="center" wrapText="1"/>
    </xf>
    <xf numFmtId="174" fontId="1" fillId="15" borderId="1" xfId="47" applyNumberFormat="1" applyFont="1" applyFill="1" applyBorder="1" applyAlignment="1">
      <alignment horizontal="center" vertical="center" wrapText="1"/>
    </xf>
    <xf numFmtId="9" fontId="1" fillId="15" borderId="1" xfId="47" applyFont="1" applyFill="1" applyBorder="1" applyAlignment="1">
      <alignment horizontal="center" vertical="center" wrapText="1"/>
    </xf>
    <xf numFmtId="9" fontId="10" fillId="15" borderId="1" xfId="47" applyFont="1" applyFill="1" applyBorder="1" applyAlignment="1">
      <alignment horizontal="center" vertical="center" wrapText="1"/>
    </xf>
    <xf numFmtId="0" fontId="1" fillId="7" borderId="19" xfId="45" applyFill="1" applyBorder="1" applyAlignment="1">
      <alignment horizontal="center" vertical="center" wrapText="1"/>
    </xf>
    <xf numFmtId="0" fontId="35" fillId="7" borderId="19" xfId="45" applyFont="1" applyFill="1" applyBorder="1" applyAlignment="1">
      <alignment horizontal="justify" vertical="center" wrapText="1"/>
    </xf>
    <xf numFmtId="0" fontId="1" fillId="7" borderId="19" xfId="45" applyFill="1" applyBorder="1" applyAlignment="1">
      <alignment horizontal="left" vertical="center" wrapText="1"/>
    </xf>
    <xf numFmtId="174" fontId="1" fillId="7" borderId="19" xfId="47" applyNumberFormat="1" applyFont="1" applyFill="1" applyBorder="1" applyAlignment="1">
      <alignment horizontal="center" vertical="center" wrapText="1"/>
    </xf>
    <xf numFmtId="9" fontId="10" fillId="7" borderId="19" xfId="47" applyFont="1" applyFill="1" applyBorder="1" applyAlignment="1">
      <alignment horizontal="center" vertical="center" wrapText="1"/>
    </xf>
    <xf numFmtId="9" fontId="1" fillId="7" borderId="19" xfId="47" applyFont="1" applyFill="1" applyBorder="1" applyAlignment="1">
      <alignment horizontal="center" vertical="center" wrapText="1"/>
    </xf>
    <xf numFmtId="0" fontId="1" fillId="7" borderId="1" xfId="45" applyFill="1" applyBorder="1" applyAlignment="1">
      <alignment horizontal="center" vertical="center" wrapText="1"/>
    </xf>
    <xf numFmtId="0" fontId="1" fillId="7" borderId="1" xfId="45" applyFill="1" applyBorder="1" applyAlignment="1">
      <alignment horizontal="justify" vertical="top" wrapText="1"/>
    </xf>
    <xf numFmtId="0" fontId="1" fillId="7" borderId="1" xfId="45" applyFill="1" applyBorder="1" applyAlignment="1">
      <alignment horizontal="left" vertical="center" wrapText="1"/>
    </xf>
    <xf numFmtId="174" fontId="1" fillId="7" borderId="1" xfId="47" applyNumberFormat="1" applyFont="1" applyFill="1" applyBorder="1" applyAlignment="1">
      <alignment horizontal="center" vertical="center" wrapText="1"/>
    </xf>
    <xf numFmtId="9" fontId="1" fillId="7" borderId="1" xfId="47" applyFont="1" applyFill="1" applyBorder="1" applyAlignment="1">
      <alignment horizontal="center" vertical="center" wrapText="1"/>
    </xf>
    <xf numFmtId="0" fontId="35" fillId="7" borderId="1" xfId="45" applyFont="1" applyFill="1" applyBorder="1" applyAlignment="1">
      <alignment horizontal="justify" vertical="center" wrapText="1"/>
    </xf>
    <xf numFmtId="39" fontId="1" fillId="7" borderId="1" xfId="46" applyNumberFormat="1" applyFont="1" applyFill="1" applyBorder="1" applyAlignment="1">
      <alignment horizontal="center" vertical="center" wrapText="1"/>
    </xf>
    <xf numFmtId="176" fontId="1" fillId="7" borderId="1" xfId="46" applyNumberFormat="1" applyFont="1" applyFill="1" applyBorder="1" applyAlignment="1">
      <alignment horizontal="center" vertical="center" wrapText="1"/>
    </xf>
    <xf numFmtId="0" fontId="1" fillId="7" borderId="1" xfId="46" applyNumberFormat="1" applyFont="1" applyFill="1" applyBorder="1" applyAlignment="1">
      <alignment horizontal="center" vertical="center" wrapText="1"/>
    </xf>
    <xf numFmtId="174" fontId="10" fillId="7" borderId="1" xfId="47" applyNumberFormat="1" applyFont="1" applyFill="1" applyBorder="1" applyAlignment="1">
      <alignment horizontal="center" vertical="center" wrapText="1"/>
    </xf>
    <xf numFmtId="9" fontId="10" fillId="7" borderId="1" xfId="47" applyFont="1" applyFill="1" applyBorder="1" applyAlignment="1">
      <alignment horizontal="center" vertical="center" wrapText="1"/>
    </xf>
    <xf numFmtId="0" fontId="10" fillId="7" borderId="1" xfId="45" applyFont="1" applyFill="1" applyBorder="1" applyAlignment="1">
      <alignment horizontal="left" vertical="center" wrapText="1"/>
    </xf>
    <xf numFmtId="0" fontId="22" fillId="7" borderId="1" xfId="45" applyFont="1" applyFill="1" applyBorder="1" applyAlignment="1">
      <alignment horizontal="left" vertical="center" wrapText="1"/>
    </xf>
    <xf numFmtId="0" fontId="1" fillId="7" borderId="23" xfId="45" applyFill="1" applyBorder="1" applyAlignment="1">
      <alignment horizontal="center" vertical="center" wrapText="1"/>
    </xf>
    <xf numFmtId="0" fontId="35" fillId="7" borderId="23" xfId="45" applyFont="1" applyFill="1" applyBorder="1" applyAlignment="1">
      <alignment horizontal="justify" vertical="center" wrapText="1"/>
    </xf>
    <xf numFmtId="0" fontId="1" fillId="7" borderId="23" xfId="45" applyFill="1" applyBorder="1" applyAlignment="1">
      <alignment horizontal="left" vertical="center" wrapText="1"/>
    </xf>
    <xf numFmtId="174" fontId="1" fillId="7" borderId="23" xfId="47" applyNumberFormat="1" applyFont="1" applyFill="1" applyBorder="1" applyAlignment="1">
      <alignment horizontal="center" vertical="center" wrapText="1"/>
    </xf>
    <xf numFmtId="9" fontId="1" fillId="7" borderId="23" xfId="47" applyFont="1" applyFill="1" applyBorder="1" applyAlignment="1">
      <alignment horizontal="center" vertical="center" wrapText="1"/>
    </xf>
    <xf numFmtId="0" fontId="1" fillId="4" borderId="19" xfId="45" applyFill="1" applyBorder="1" applyAlignment="1">
      <alignment horizontal="center" vertical="center" wrapText="1"/>
    </xf>
    <xf numFmtId="0" fontId="35" fillId="4" borderId="19" xfId="45" applyFont="1" applyFill="1" applyBorder="1" applyAlignment="1">
      <alignment horizontal="justify" vertical="center" wrapText="1"/>
    </xf>
    <xf numFmtId="0" fontId="1" fillId="4" borderId="19" xfId="45" applyFill="1" applyBorder="1" applyAlignment="1">
      <alignment horizontal="left" vertical="center" wrapText="1"/>
    </xf>
    <xf numFmtId="174" fontId="1" fillId="4" borderId="19" xfId="47" applyNumberFormat="1" applyFont="1" applyFill="1" applyBorder="1" applyAlignment="1">
      <alignment horizontal="center" vertical="center" wrapText="1"/>
    </xf>
    <xf numFmtId="9" fontId="1" fillId="4" borderId="19" xfId="47" applyFont="1" applyFill="1" applyBorder="1" applyAlignment="1">
      <alignment horizontal="center" vertical="center" wrapText="1"/>
    </xf>
    <xf numFmtId="0" fontId="1" fillId="4" borderId="1" xfId="45" applyFill="1" applyBorder="1" applyAlignment="1">
      <alignment horizontal="center" vertical="center" wrapText="1"/>
    </xf>
    <xf numFmtId="0" fontId="35" fillId="4" borderId="1" xfId="45" applyFont="1" applyFill="1" applyBorder="1" applyAlignment="1">
      <alignment horizontal="justify" vertical="center" wrapText="1"/>
    </xf>
    <xf numFmtId="0" fontId="10" fillId="4" borderId="1" xfId="45" applyFont="1" applyFill="1" applyBorder="1" applyAlignment="1">
      <alignment horizontal="left" vertical="center" wrapText="1"/>
    </xf>
    <xf numFmtId="174" fontId="10" fillId="4" borderId="1" xfId="47" applyNumberFormat="1" applyFont="1" applyFill="1" applyBorder="1" applyAlignment="1">
      <alignment horizontal="center" vertical="center" wrapText="1"/>
    </xf>
    <xf numFmtId="9" fontId="10" fillId="4" borderId="1" xfId="47" applyFont="1" applyFill="1" applyBorder="1" applyAlignment="1">
      <alignment horizontal="center" vertical="center" wrapText="1"/>
    </xf>
    <xf numFmtId="9" fontId="1" fillId="4" borderId="1" xfId="47" applyFont="1" applyFill="1" applyBorder="1" applyAlignment="1">
      <alignment horizontal="center" vertical="center" wrapText="1"/>
    </xf>
    <xf numFmtId="174" fontId="1" fillId="4" borderId="1" xfId="47" applyNumberFormat="1" applyFont="1" applyFill="1" applyBorder="1" applyAlignment="1">
      <alignment horizontal="center" vertical="center" wrapText="1"/>
    </xf>
    <xf numFmtId="177" fontId="1" fillId="4" borderId="1" xfId="46" applyNumberFormat="1" applyFont="1" applyFill="1" applyBorder="1" applyAlignment="1">
      <alignment horizontal="center" vertical="center" wrapText="1"/>
    </xf>
    <xf numFmtId="176" fontId="1" fillId="4" borderId="1" xfId="46" applyNumberFormat="1" applyFont="1" applyFill="1" applyBorder="1" applyAlignment="1">
      <alignment horizontal="center" vertical="center" wrapText="1"/>
    </xf>
    <xf numFmtId="0" fontId="1" fillId="4" borderId="14" xfId="45" applyFill="1" applyBorder="1" applyAlignment="1">
      <alignment horizontal="center" vertical="center" wrapText="1"/>
    </xf>
    <xf numFmtId="0" fontId="35" fillId="4" borderId="14" xfId="45" applyFont="1" applyFill="1" applyBorder="1" applyAlignment="1">
      <alignment horizontal="justify" vertical="center" wrapText="1"/>
    </xf>
    <xf numFmtId="0" fontId="10" fillId="4" borderId="14" xfId="45" applyFont="1" applyFill="1" applyBorder="1" applyAlignment="1">
      <alignment horizontal="left" vertical="center" wrapText="1"/>
    </xf>
    <xf numFmtId="9" fontId="1" fillId="4" borderId="14" xfId="47" applyFont="1" applyFill="1" applyBorder="1" applyAlignment="1">
      <alignment horizontal="center" vertical="center" wrapText="1"/>
    </xf>
    <xf numFmtId="0" fontId="1" fillId="16" borderId="33" xfId="45" applyFont="1" applyFill="1" applyBorder="1" applyAlignment="1">
      <alignment vertical="center" wrapText="1"/>
    </xf>
    <xf numFmtId="0" fontId="10" fillId="16" borderId="19" xfId="45" applyFont="1" applyFill="1" applyBorder="1" applyAlignment="1">
      <alignment horizontal="justify" vertical="center" wrapText="1"/>
    </xf>
    <xf numFmtId="0" fontId="38" fillId="16" borderId="19" xfId="45" applyFont="1" applyFill="1" applyBorder="1" applyAlignment="1">
      <alignment horizontal="left" vertical="center" wrapText="1" readingOrder="1"/>
    </xf>
    <xf numFmtId="9" fontId="38" fillId="16" borderId="19" xfId="45" applyNumberFormat="1" applyFont="1" applyFill="1" applyBorder="1" applyAlignment="1">
      <alignment horizontal="center" vertical="center" wrapText="1" readingOrder="1"/>
    </xf>
    <xf numFmtId="9" fontId="10" fillId="16" borderId="19" xfId="47" applyFont="1" applyFill="1" applyBorder="1" applyAlignment="1">
      <alignment horizontal="center" vertical="center" wrapText="1"/>
    </xf>
    <xf numFmtId="0" fontId="1" fillId="16" borderId="15" xfId="45" applyFont="1" applyFill="1" applyBorder="1" applyAlignment="1">
      <alignment vertical="center" wrapText="1"/>
    </xf>
    <xf numFmtId="0" fontId="10" fillId="16" borderId="1" xfId="45" applyFont="1" applyFill="1" applyBorder="1" applyAlignment="1">
      <alignment horizontal="justify" vertical="center" wrapText="1"/>
    </xf>
    <xf numFmtId="0" fontId="38" fillId="16" borderId="1" xfId="45" applyFont="1" applyFill="1" applyBorder="1" applyAlignment="1">
      <alignment horizontal="left" vertical="center" wrapText="1" readingOrder="1"/>
    </xf>
    <xf numFmtId="9" fontId="38" fillId="16" borderId="1" xfId="45" applyNumberFormat="1" applyFont="1" applyFill="1" applyBorder="1" applyAlignment="1">
      <alignment horizontal="center" vertical="center" wrapText="1" readingOrder="1"/>
    </xf>
    <xf numFmtId="9" fontId="10" fillId="16" borderId="1" xfId="47" applyFont="1" applyFill="1" applyBorder="1" applyAlignment="1">
      <alignment horizontal="center" vertical="center" wrapText="1"/>
    </xf>
    <xf numFmtId="0" fontId="1" fillId="16" borderId="12" xfId="45" applyFont="1" applyFill="1" applyBorder="1" applyAlignment="1">
      <alignment vertical="center" wrapText="1"/>
    </xf>
    <xf numFmtId="0" fontId="1" fillId="16" borderId="8" xfId="45" applyFont="1" applyFill="1" applyBorder="1" applyAlignment="1">
      <alignment horizontal="center" vertical="center" wrapText="1"/>
    </xf>
    <xf numFmtId="0" fontId="38" fillId="16" borderId="1" xfId="45" applyFont="1" applyFill="1" applyBorder="1" applyAlignment="1">
      <alignment horizontal="justify" vertical="center" wrapText="1" readingOrder="1"/>
    </xf>
    <xf numFmtId="0" fontId="1" fillId="16" borderId="1" xfId="45" applyFill="1" applyBorder="1" applyAlignment="1">
      <alignment horizontal="center" vertical="center" wrapText="1"/>
    </xf>
    <xf numFmtId="0" fontId="35" fillId="16" borderId="12" xfId="45" applyFont="1" applyFill="1" applyBorder="1" applyAlignment="1">
      <alignment horizontal="justify" vertical="center" wrapText="1"/>
    </xf>
    <xf numFmtId="0" fontId="1" fillId="16" borderId="12" xfId="45" applyFill="1" applyBorder="1" applyAlignment="1">
      <alignment horizontal="left" vertical="center" wrapText="1"/>
    </xf>
    <xf numFmtId="174" fontId="1" fillId="16" borderId="12" xfId="47" applyNumberFormat="1" applyFont="1" applyFill="1" applyBorder="1" applyAlignment="1">
      <alignment horizontal="center" vertical="center" wrapText="1"/>
    </xf>
    <xf numFmtId="9" fontId="1" fillId="16" borderId="12" xfId="47" applyFont="1" applyFill="1" applyBorder="1" applyAlignment="1">
      <alignment horizontal="center" vertical="center" wrapText="1"/>
    </xf>
    <xf numFmtId="0" fontId="35" fillId="16" borderId="1" xfId="45" applyFont="1" applyFill="1" applyBorder="1" applyAlignment="1">
      <alignment horizontal="justify" vertical="center" wrapText="1"/>
    </xf>
    <xf numFmtId="0" fontId="1" fillId="16" borderId="1" xfId="45" applyFill="1" applyBorder="1" applyAlignment="1">
      <alignment horizontal="left" vertical="center" wrapText="1"/>
    </xf>
    <xf numFmtId="174" fontId="1" fillId="16" borderId="1" xfId="47" applyNumberFormat="1" applyFont="1" applyFill="1" applyBorder="1" applyAlignment="1">
      <alignment horizontal="center" vertical="center" wrapText="1"/>
    </xf>
    <xf numFmtId="9" fontId="1" fillId="16" borderId="1" xfId="47" applyFont="1" applyFill="1" applyBorder="1" applyAlignment="1">
      <alignment horizontal="center" vertical="center" wrapText="1"/>
    </xf>
    <xf numFmtId="0" fontId="35" fillId="8" borderId="1" xfId="45" applyFont="1" applyFill="1" applyBorder="1" applyAlignment="1">
      <alignment horizontal="justify" vertical="center" wrapText="1"/>
    </xf>
    <xf numFmtId="0" fontId="1" fillId="16" borderId="1" xfId="45" applyFill="1" applyBorder="1" applyAlignment="1">
      <alignment vertical="center" wrapText="1"/>
    </xf>
    <xf numFmtId="0" fontId="1" fillId="16" borderId="1" xfId="45" applyFill="1" applyBorder="1" applyAlignment="1">
      <alignment vertical="top" wrapText="1"/>
    </xf>
    <xf numFmtId="9" fontId="1" fillId="16" borderId="1" xfId="45" applyNumberFormat="1" applyFill="1" applyBorder="1" applyAlignment="1">
      <alignment horizontal="center" vertical="top" wrapText="1"/>
    </xf>
    <xf numFmtId="0" fontId="1" fillId="16" borderId="1" xfId="45" applyFill="1" applyBorder="1" applyAlignment="1">
      <alignment horizontal="justify" vertical="top" wrapText="1"/>
    </xf>
    <xf numFmtId="0" fontId="1" fillId="16" borderId="1" xfId="45" applyFill="1" applyBorder="1" applyAlignment="1">
      <alignment horizontal="center" vertical="top" wrapText="1"/>
    </xf>
    <xf numFmtId="9" fontId="1" fillId="16" borderId="1" xfId="45" applyNumberFormat="1" applyFill="1" applyBorder="1" applyAlignment="1">
      <alignment horizontal="center" vertical="center" wrapText="1"/>
    </xf>
    <xf numFmtId="9" fontId="1" fillId="16" borderId="1" xfId="45" applyNumberFormat="1" applyFill="1" applyBorder="1" applyAlignment="1">
      <alignment vertical="center" wrapText="1"/>
    </xf>
    <xf numFmtId="0" fontId="1" fillId="16" borderId="23" xfId="45" applyFill="1" applyBorder="1" applyAlignment="1">
      <alignment vertical="top" wrapText="1"/>
    </xf>
    <xf numFmtId="0" fontId="1" fillId="16" borderId="23" xfId="45" applyFill="1" applyBorder="1" applyAlignment="1">
      <alignment horizontal="justify" vertical="top" wrapText="1"/>
    </xf>
    <xf numFmtId="9" fontId="1" fillId="16" borderId="23" xfId="45" applyNumberFormat="1" applyFill="1" applyBorder="1" applyAlignment="1">
      <alignment horizontal="center" vertical="center" wrapText="1"/>
    </xf>
    <xf numFmtId="9" fontId="1" fillId="0" borderId="0" xfId="45" applyNumberFormat="1" applyAlignment="1">
      <alignment vertical="top" wrapText="1"/>
    </xf>
    <xf numFmtId="9" fontId="3" fillId="0" borderId="1" xfId="0" applyNumberFormat="1" applyFont="1" applyFill="1" applyBorder="1" applyAlignment="1">
      <alignment horizontal="center" vertical="center" wrapText="1"/>
    </xf>
    <xf numFmtId="0" fontId="3" fillId="0" borderId="1" xfId="9" applyFont="1" applyFill="1" applyBorder="1" applyAlignment="1">
      <alignment horizontal="center" vertical="center" wrapText="1"/>
    </xf>
    <xf numFmtId="0" fontId="3" fillId="0" borderId="12" xfId="0" applyFont="1" applyFill="1" applyBorder="1" applyAlignment="1">
      <alignment horizontal="center" vertical="center" wrapText="1"/>
    </xf>
    <xf numFmtId="9" fontId="4" fillId="8" borderId="1" xfId="4" applyFont="1" applyFill="1" applyBorder="1" applyAlignment="1">
      <alignment horizontal="center" vertical="center" wrapText="1"/>
    </xf>
    <xf numFmtId="9" fontId="7" fillId="0" borderId="0" xfId="6"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167" fontId="7" fillId="0" borderId="0" xfId="3" applyFont="1" applyFill="1" applyBorder="1" applyAlignment="1" applyProtection="1">
      <alignment horizontal="center" vertical="center" wrapText="1"/>
      <protection locked="0"/>
    </xf>
    <xf numFmtId="166" fontId="7" fillId="0" borderId="0" xfId="7" applyNumberFormat="1" applyFont="1" applyFill="1" applyBorder="1" applyAlignment="1" applyProtection="1">
      <alignment horizontal="center" vertical="center" wrapText="1"/>
      <protection locked="0"/>
    </xf>
    <xf numFmtId="9" fontId="3" fillId="0" borderId="1" xfId="4" applyFont="1" applyFill="1" applyBorder="1" applyAlignment="1" applyProtection="1">
      <alignment horizontal="center" vertical="center" wrapText="1"/>
      <protection locked="0"/>
    </xf>
    <xf numFmtId="0" fontId="3" fillId="0" borderId="1" xfId="0" applyFont="1" applyFill="1" applyBorder="1" applyAlignment="1">
      <alignment horizontal="justify" vertical="center" wrapText="1"/>
    </xf>
    <xf numFmtId="0" fontId="3" fillId="0" borderId="1" xfId="0" applyFont="1" applyFill="1" applyBorder="1" applyAlignment="1">
      <alignment horizontal="justify" vertical="center"/>
    </xf>
    <xf numFmtId="9" fontId="3" fillId="0" borderId="1" xfId="4" applyFont="1" applyFill="1" applyBorder="1" applyAlignment="1">
      <alignment horizontal="center" vertical="center" wrapText="1"/>
    </xf>
    <xf numFmtId="9" fontId="3" fillId="0" borderId="1" xfId="4" applyFont="1" applyFill="1" applyBorder="1" applyAlignment="1">
      <alignment horizontal="center" vertical="center"/>
    </xf>
    <xf numFmtId="0" fontId="7" fillId="0" borderId="0" xfId="0" applyFont="1" applyFill="1" applyBorder="1" applyAlignment="1">
      <alignment horizontal="justify" vertical="center"/>
    </xf>
    <xf numFmtId="0" fontId="7" fillId="0" borderId="0" xfId="9" applyFont="1" applyFill="1" applyBorder="1" applyAlignment="1">
      <alignment horizontal="center" vertical="center" wrapText="1"/>
    </xf>
    <xf numFmtId="14" fontId="7" fillId="0" borderId="0" xfId="9" applyNumberFormat="1" applyFont="1" applyFill="1" applyBorder="1" applyAlignment="1">
      <alignment horizontal="center" vertical="center" wrapText="1"/>
    </xf>
    <xf numFmtId="167" fontId="7" fillId="0" borderId="0" xfId="3" applyFont="1" applyFill="1" applyBorder="1" applyAlignment="1">
      <alignment horizontal="center" vertical="center" wrapText="1"/>
    </xf>
    <xf numFmtId="9" fontId="7" fillId="9" borderId="1" xfId="6" applyFont="1" applyFill="1" applyBorder="1" applyAlignment="1">
      <alignment horizontal="center" vertical="center" wrapText="1"/>
    </xf>
    <xf numFmtId="9" fontId="3" fillId="0" borderId="1" xfId="6" applyFont="1" applyBorder="1" applyAlignment="1">
      <alignment horizontal="center" vertical="center" wrapText="1"/>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3" fillId="9" borderId="1" xfId="0" applyFont="1" applyFill="1" applyBorder="1" applyAlignment="1">
      <alignment horizontal="justify" vertical="center"/>
    </xf>
    <xf numFmtId="0" fontId="3" fillId="9" borderId="1" xfId="0" applyFont="1" applyFill="1" applyBorder="1" applyAlignment="1">
      <alignment horizontal="center" vertical="center"/>
    </xf>
    <xf numFmtId="9" fontId="7" fillId="9" borderId="0" xfId="6" applyFont="1" applyFill="1" applyBorder="1" applyAlignment="1">
      <alignment horizontal="center" vertical="center" wrapText="1"/>
    </xf>
    <xf numFmtId="167" fontId="7" fillId="0" borderId="0" xfId="10" applyFont="1" applyFill="1" applyBorder="1" applyAlignment="1">
      <alignment horizontal="center" vertical="center" wrapText="1"/>
    </xf>
    <xf numFmtId="0" fontId="7" fillId="0" borderId="14" xfId="0" applyFont="1" applyFill="1" applyBorder="1" applyAlignment="1">
      <alignment horizontal="center" vertical="center" wrapText="1"/>
    </xf>
    <xf numFmtId="14" fontId="7" fillId="0" borderId="14"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9" fontId="11" fillId="0" borderId="1" xfId="4"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4" xfId="0" applyFont="1" applyFill="1" applyBorder="1" applyAlignment="1">
      <alignment horizontal="center" vertical="center" wrapText="1"/>
    </xf>
    <xf numFmtId="9" fontId="7" fillId="0" borderId="14" xfId="4" applyFont="1" applyFill="1" applyBorder="1" applyAlignment="1">
      <alignment horizontal="center" vertical="center" wrapText="1"/>
    </xf>
    <xf numFmtId="0" fontId="7" fillId="0" borderId="42" xfId="0" applyFont="1" applyBorder="1" applyAlignment="1">
      <alignment horizontal="center" vertical="center"/>
    </xf>
    <xf numFmtId="9" fontId="5" fillId="0" borderId="42" xfId="0" applyNumberFormat="1" applyFont="1" applyBorder="1" applyAlignment="1">
      <alignment horizontal="center" vertical="center"/>
    </xf>
    <xf numFmtId="9" fontId="7" fillId="0" borderId="42" xfId="4" applyFont="1" applyFill="1" applyBorder="1" applyAlignment="1">
      <alignment horizontal="center" vertical="center" wrapText="1"/>
    </xf>
    <xf numFmtId="0" fontId="7" fillId="0" borderId="14" xfId="9" applyFont="1" applyFill="1" applyBorder="1" applyAlignment="1">
      <alignment horizontal="center" vertical="center" wrapText="1"/>
    </xf>
    <xf numFmtId="14" fontId="7" fillId="0" borderId="14" xfId="9" applyNumberFormat="1" applyFont="1" applyFill="1" applyBorder="1" applyAlignment="1">
      <alignment horizontal="center" vertical="center" wrapText="1"/>
    </xf>
    <xf numFmtId="9" fontId="3" fillId="0" borderId="14" xfId="0" applyNumberFormat="1" applyFont="1" applyFill="1" applyBorder="1" applyAlignment="1">
      <alignment horizontal="center" vertical="center" wrapText="1"/>
    </xf>
    <xf numFmtId="14" fontId="7" fillId="0" borderId="42" xfId="5" applyNumberFormat="1" applyFont="1" applyFill="1" applyBorder="1" applyAlignment="1" applyProtection="1">
      <alignment horizontal="center" vertical="center" wrapText="1"/>
      <protection locked="0"/>
    </xf>
    <xf numFmtId="9" fontId="7" fillId="0" borderId="14" xfId="4" applyFont="1" applyFill="1" applyBorder="1" applyAlignment="1" applyProtection="1">
      <alignment horizontal="center" vertical="center" wrapText="1"/>
      <protection locked="0"/>
    </xf>
    <xf numFmtId="0" fontId="7" fillId="0" borderId="42" xfId="0" applyFont="1" applyFill="1" applyBorder="1" applyAlignment="1" applyProtection="1">
      <alignment horizontal="center" vertical="center" wrapText="1"/>
      <protection locked="0"/>
    </xf>
    <xf numFmtId="9" fontId="7" fillId="0" borderId="42" xfId="4" applyFont="1" applyFill="1" applyBorder="1" applyAlignment="1" applyProtection="1">
      <alignment horizontal="center" vertical="center" wrapText="1"/>
      <protection locked="0"/>
    </xf>
    <xf numFmtId="9" fontId="6" fillId="8" borderId="42" xfId="0" applyNumberFormat="1" applyFont="1" applyFill="1" applyBorder="1" applyAlignment="1" applyProtection="1">
      <alignment horizontal="center" vertical="center" wrapText="1"/>
      <protection locked="0"/>
    </xf>
    <xf numFmtId="9" fontId="6" fillId="8" borderId="43" xfId="0" applyNumberFormat="1" applyFont="1" applyFill="1" applyBorder="1" applyAlignment="1" applyProtection="1">
      <alignment horizontal="center" vertical="center" wrapText="1"/>
      <protection locked="0"/>
    </xf>
    <xf numFmtId="0" fontId="4" fillId="4" borderId="1" xfId="0" applyFont="1" applyFill="1" applyBorder="1" applyAlignment="1">
      <alignment horizontal="center" vertical="center"/>
    </xf>
    <xf numFmtId="9" fontId="4" fillId="4" borderId="1" xfId="4"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Border="1" applyAlignment="1">
      <alignment horizontal="center"/>
    </xf>
    <xf numFmtId="0" fontId="4" fillId="0" borderId="1" xfId="0" applyFont="1" applyFill="1" applyBorder="1" applyAlignment="1">
      <alignment horizontal="center"/>
    </xf>
    <xf numFmtId="0" fontId="3" fillId="0" borderId="0" xfId="0" applyFont="1"/>
    <xf numFmtId="9" fontId="4" fillId="0" borderId="1" xfId="4" applyFont="1" applyBorder="1" applyAlignment="1">
      <alignment horizontal="center"/>
    </xf>
    <xf numFmtId="9" fontId="4" fillId="0" borderId="1" xfId="4" applyFont="1" applyFill="1" applyBorder="1" applyAlignment="1">
      <alignment horizontal="center"/>
    </xf>
    <xf numFmtId="9" fontId="4" fillId="8" borderId="1" xfId="4" applyNumberFormat="1" applyFont="1" applyFill="1" applyBorder="1" applyAlignment="1">
      <alignment horizontal="center"/>
    </xf>
    <xf numFmtId="0" fontId="3" fillId="0" borderId="1" xfId="0" applyFont="1" applyFill="1" applyBorder="1" applyAlignment="1">
      <alignment horizontal="center" vertical="center" wrapText="1"/>
    </xf>
    <xf numFmtId="9" fontId="7" fillId="9" borderId="12" xfId="4" applyFont="1" applyFill="1" applyBorder="1" applyAlignment="1" applyProtection="1">
      <alignment horizontal="center" vertical="center" wrapText="1"/>
      <protection locked="0"/>
    </xf>
    <xf numFmtId="9" fontId="7" fillId="9" borderId="1" xfId="4" applyFont="1" applyFill="1" applyBorder="1" applyAlignment="1" applyProtection="1">
      <alignment horizontal="center" vertical="center" wrapText="1"/>
      <protection locked="0"/>
    </xf>
    <xf numFmtId="9" fontId="7" fillId="9" borderId="1" xfId="6" applyFont="1" applyFill="1" applyBorder="1" applyAlignment="1" applyProtection="1">
      <alignment horizontal="center" vertical="center" wrapText="1"/>
      <protection locked="0"/>
    </xf>
    <xf numFmtId="174" fontId="11" fillId="0" borderId="1" xfId="4"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4" fontId="3" fillId="0" borderId="12" xfId="0" applyNumberFormat="1" applyFont="1" applyFill="1" applyBorder="1" applyAlignment="1">
      <alignment horizontal="center" vertical="center" wrapText="1"/>
    </xf>
    <xf numFmtId="9" fontId="3" fillId="0" borderId="14" xfId="4"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9" fontId="11" fillId="0" borderId="1" xfId="4"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2" xfId="0" applyFont="1" applyFill="1" applyBorder="1" applyAlignment="1">
      <alignment horizontal="center" vertical="center" wrapText="1"/>
    </xf>
    <xf numFmtId="14" fontId="7" fillId="0" borderId="12"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9" fontId="7" fillId="0" borderId="12" xfId="6" applyFont="1" applyFill="1" applyBorder="1" applyAlignment="1">
      <alignment horizontal="center" vertical="center" wrapText="1"/>
    </xf>
    <xf numFmtId="9" fontId="3" fillId="8" borderId="1" xfId="4" applyFont="1" applyFill="1" applyBorder="1" applyAlignment="1">
      <alignment horizontal="center" vertical="center"/>
    </xf>
    <xf numFmtId="0" fontId="12" fillId="0" borderId="1" xfId="0" applyFont="1" applyFill="1" applyBorder="1" applyAlignment="1">
      <alignment horizontal="center" vertical="center" wrapText="1"/>
    </xf>
    <xf numFmtId="14" fontId="12" fillId="0" borderId="1" xfId="0" applyNumberFormat="1" applyFont="1" applyFill="1" applyBorder="1" applyAlignment="1">
      <alignment horizontal="center" vertical="center" wrapText="1"/>
    </xf>
    <xf numFmtId="9" fontId="7" fillId="0" borderId="1" xfId="4" applyFont="1" applyFill="1" applyBorder="1" applyAlignment="1">
      <alignment horizontal="center" vertical="center"/>
    </xf>
    <xf numFmtId="0" fontId="3" fillId="0" borderId="1" xfId="0" applyFont="1" applyFill="1" applyBorder="1" applyAlignment="1" applyProtection="1">
      <alignment vertical="center" wrapText="1"/>
      <protection locked="0"/>
    </xf>
    <xf numFmtId="0" fontId="10" fillId="0" borderId="12"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7" fillId="0" borderId="1" xfId="5" applyFont="1" applyFill="1" applyBorder="1" applyAlignment="1">
      <alignment horizontal="justify" vertical="center" wrapText="1"/>
    </xf>
    <xf numFmtId="0" fontId="7" fillId="0" borderId="1" xfId="5" applyFont="1" applyFill="1" applyBorder="1" applyAlignment="1">
      <alignment horizontal="center" vertical="center" wrapText="1"/>
    </xf>
    <xf numFmtId="14" fontId="7" fillId="0" borderId="1" xfId="5" applyNumberFormat="1" applyFont="1" applyFill="1" applyBorder="1" applyAlignment="1">
      <alignment horizontal="center" vertical="center" wrapText="1"/>
    </xf>
    <xf numFmtId="0" fontId="3" fillId="0" borderId="1" xfId="5"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174" fontId="6" fillId="8" borderId="42" xfId="5" applyNumberFormat="1" applyFont="1" applyFill="1" applyBorder="1" applyAlignment="1" applyProtection="1">
      <alignment horizontal="center" vertical="center" wrapText="1"/>
      <protection locked="0"/>
    </xf>
    <xf numFmtId="174" fontId="6" fillId="8" borderId="43" xfId="5" applyNumberFormat="1" applyFont="1" applyFill="1" applyBorder="1" applyAlignment="1" applyProtection="1">
      <alignment horizontal="center" vertical="center" wrapText="1"/>
      <protection locked="0"/>
    </xf>
    <xf numFmtId="174" fontId="6" fillId="8" borderId="42" xfId="4" applyNumberFormat="1" applyFont="1" applyFill="1" applyBorder="1" applyAlignment="1">
      <alignment horizontal="center" vertical="center" wrapText="1"/>
    </xf>
    <xf numFmtId="174" fontId="5" fillId="8" borderId="42" xfId="4" applyNumberFormat="1" applyFont="1" applyFill="1" applyBorder="1" applyAlignment="1">
      <alignment horizontal="center" vertical="center" wrapText="1"/>
    </xf>
    <xf numFmtId="174" fontId="5" fillId="8" borderId="43" xfId="4"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0" fontId="3" fillId="0" borderId="12" xfId="0" applyFont="1" applyFill="1" applyBorder="1" applyAlignment="1">
      <alignment horizontal="justify" vertical="center"/>
    </xf>
    <xf numFmtId="0" fontId="7" fillId="0" borderId="12"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7" fillId="0" borderId="14" xfId="0" applyFont="1" applyFill="1" applyBorder="1" applyAlignment="1" applyProtection="1">
      <alignment horizontal="center" vertical="center" wrapText="1"/>
      <protection locked="0"/>
    </xf>
    <xf numFmtId="9" fontId="7" fillId="0" borderId="14" xfId="0" applyNumberFormat="1" applyFont="1" applyFill="1" applyBorder="1" applyAlignment="1">
      <alignment horizontal="center" vertical="center" wrapText="1"/>
    </xf>
    <xf numFmtId="14" fontId="3" fillId="0" borderId="1" xfId="9" applyNumberFormat="1"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11" fillId="0" borderId="1" xfId="0" applyFont="1" applyBorder="1" applyAlignment="1">
      <alignment horizontal="justify" vertical="center" wrapText="1"/>
    </xf>
    <xf numFmtId="9" fontId="3" fillId="0" borderId="1" xfId="0" applyNumberFormat="1" applyFont="1" applyBorder="1" applyAlignment="1">
      <alignment horizontal="center" vertical="center" wrapText="1"/>
    </xf>
    <xf numFmtId="9" fontId="3" fillId="0" borderId="14" xfId="0" applyNumberFormat="1" applyFont="1" applyBorder="1" applyAlignment="1">
      <alignment horizontal="center" vertical="center" wrapText="1"/>
    </xf>
    <xf numFmtId="174" fontId="5" fillId="8" borderId="42" xfId="4" applyNumberFormat="1" applyFont="1" applyFill="1" applyBorder="1" applyAlignment="1">
      <alignment horizontal="center" vertical="center"/>
    </xf>
    <xf numFmtId="174" fontId="5" fillId="8" borderId="43" xfId="4" applyNumberFormat="1" applyFont="1" applyFill="1" applyBorder="1" applyAlignment="1">
      <alignment horizontal="center" vertical="center"/>
    </xf>
    <xf numFmtId="178" fontId="7" fillId="0" borderId="0" xfId="4" applyNumberFormat="1" applyFont="1" applyFill="1" applyBorder="1" applyAlignment="1">
      <alignment horizontal="center" vertical="center" wrapText="1"/>
    </xf>
    <xf numFmtId="174" fontId="5" fillId="8" borderId="43" xfId="0" applyNumberFormat="1" applyFont="1" applyFill="1" applyBorder="1" applyAlignment="1">
      <alignment horizontal="center" vertical="center"/>
    </xf>
    <xf numFmtId="166" fontId="4" fillId="6" borderId="14" xfId="1" applyNumberFormat="1" applyFont="1" applyFill="1" applyBorder="1" applyAlignment="1">
      <alignment horizontal="center" vertical="center" wrapText="1"/>
    </xf>
    <xf numFmtId="166" fontId="4" fillId="6" borderId="12" xfId="1" applyNumberFormat="1" applyFont="1" applyFill="1" applyBorder="1" applyAlignment="1">
      <alignment horizontal="center" vertical="center" wrapText="1"/>
    </xf>
    <xf numFmtId="0" fontId="7" fillId="0" borderId="1" xfId="0" applyFont="1" applyFill="1" applyBorder="1" applyAlignment="1">
      <alignment horizontal="justify" vertical="center"/>
    </xf>
    <xf numFmtId="9" fontId="19" fillId="0" borderId="1" xfId="4" applyFont="1" applyFill="1" applyBorder="1" applyAlignment="1">
      <alignment horizontal="center" vertical="center" wrapText="1"/>
    </xf>
    <xf numFmtId="9" fontId="39" fillId="4" borderId="1" xfId="4" applyFont="1" applyFill="1" applyBorder="1" applyAlignment="1">
      <alignment horizontal="center" vertical="center" wrapText="1"/>
    </xf>
    <xf numFmtId="0" fontId="7" fillId="8" borderId="42" xfId="0" applyFont="1" applyFill="1" applyBorder="1" applyAlignment="1" applyProtection="1">
      <alignment horizontal="center" vertical="center" wrapText="1"/>
      <protection locked="0"/>
    </xf>
    <xf numFmtId="0" fontId="3" fillId="0" borderId="0" xfId="0" applyFont="1" applyFill="1" applyBorder="1" applyAlignment="1">
      <alignment vertical="center"/>
    </xf>
    <xf numFmtId="9" fontId="7" fillId="0" borderId="0" xfId="4" applyFont="1" applyFill="1" applyBorder="1" applyAlignment="1">
      <alignment vertical="center"/>
    </xf>
    <xf numFmtId="9" fontId="6" fillId="8" borderId="43" xfId="4" applyNumberFormat="1" applyFont="1" applyFill="1" applyBorder="1" applyAlignment="1">
      <alignment horizontal="center" vertical="center" wrapText="1"/>
    </xf>
    <xf numFmtId="9" fontId="7" fillId="8" borderId="42" xfId="4" applyFont="1" applyFill="1" applyBorder="1" applyAlignment="1">
      <alignment horizontal="center" vertical="center" wrapText="1"/>
    </xf>
    <xf numFmtId="0" fontId="7" fillId="8" borderId="42" xfId="0" applyFont="1" applyFill="1" applyBorder="1" applyAlignment="1">
      <alignment horizontal="center" vertical="center"/>
    </xf>
    <xf numFmtId="14" fontId="7" fillId="8" borderId="42" xfId="5" applyNumberFormat="1" applyFont="1" applyFill="1" applyBorder="1" applyAlignment="1" applyProtection="1">
      <alignment horizontal="center" vertical="center" wrapText="1"/>
      <protection locked="0"/>
    </xf>
    <xf numFmtId="0" fontId="3" fillId="0" borderId="0" xfId="49" applyAlignment="1">
      <alignment vertical="center" wrapText="1"/>
    </xf>
    <xf numFmtId="0" fontId="42" fillId="2" borderId="1" xfId="49" applyFont="1" applyFill="1" applyBorder="1" applyAlignment="1">
      <alignment horizontal="center" vertical="center" wrapText="1"/>
    </xf>
    <xf numFmtId="0" fontId="43" fillId="2" borderId="10" xfId="49" applyFont="1" applyFill="1" applyBorder="1" applyAlignment="1">
      <alignment horizontal="center" vertical="center" wrapText="1"/>
    </xf>
    <xf numFmtId="0" fontId="3" fillId="0" borderId="0" xfId="49" applyAlignment="1">
      <alignment horizontal="center" vertical="center"/>
    </xf>
    <xf numFmtId="0" fontId="4" fillId="4" borderId="12" xfId="49" applyFont="1" applyFill="1" applyBorder="1" applyAlignment="1">
      <alignment horizontal="center" vertical="center" wrapText="1"/>
    </xf>
    <xf numFmtId="0" fontId="4" fillId="5" borderId="12" xfId="49" applyFont="1" applyFill="1" applyBorder="1" applyAlignment="1">
      <alignment horizontal="center" vertical="center" wrapText="1"/>
    </xf>
    <xf numFmtId="0" fontId="4" fillId="5" borderId="12" xfId="49" quotePrefix="1" applyFont="1" applyFill="1" applyBorder="1" applyAlignment="1">
      <alignment horizontal="center" vertical="center" wrapText="1"/>
    </xf>
    <xf numFmtId="0" fontId="4" fillId="5" borderId="1" xfId="49" applyFont="1" applyFill="1" applyBorder="1" applyAlignment="1">
      <alignment horizontal="center" vertical="center" wrapText="1"/>
    </xf>
    <xf numFmtId="9" fontId="4" fillId="5" borderId="1" xfId="50" applyFont="1" applyFill="1" applyBorder="1" applyAlignment="1">
      <alignment horizontal="center" vertical="center" wrapText="1"/>
    </xf>
    <xf numFmtId="9" fontId="4" fillId="8" borderId="1" xfId="50" applyFont="1" applyFill="1" applyBorder="1" applyAlignment="1">
      <alignment horizontal="center" vertical="center" wrapText="1"/>
    </xf>
    <xf numFmtId="0" fontId="4" fillId="4" borderId="14" xfId="49" quotePrefix="1" applyFont="1" applyFill="1" applyBorder="1" applyAlignment="1">
      <alignment horizontal="center" vertical="center" wrapText="1"/>
    </xf>
    <xf numFmtId="0" fontId="4" fillId="4" borderId="14" xfId="49" applyFont="1" applyFill="1" applyBorder="1" applyAlignment="1">
      <alignment horizontal="center" vertical="center" wrapText="1"/>
    </xf>
    <xf numFmtId="0" fontId="4" fillId="5" borderId="15" xfId="49" quotePrefix="1" applyFont="1" applyFill="1" applyBorder="1" applyAlignment="1">
      <alignment horizontal="center" vertical="center" wrapText="1"/>
    </xf>
    <xf numFmtId="0" fontId="4" fillId="5" borderId="15" xfId="49" applyFont="1" applyFill="1" applyBorder="1" applyAlignment="1">
      <alignment horizontal="center" vertical="center" wrapText="1"/>
    </xf>
    <xf numFmtId="0" fontId="3" fillId="9" borderId="1" xfId="51" applyFill="1" applyBorder="1" applyAlignment="1" applyProtection="1">
      <alignment horizontal="justify" vertical="center" wrapText="1"/>
      <protection locked="0"/>
    </xf>
    <xf numFmtId="0" fontId="3" fillId="9" borderId="1" xfId="51" applyFill="1" applyBorder="1" applyAlignment="1" applyProtection="1">
      <alignment horizontal="center" vertical="center" wrapText="1"/>
      <protection locked="0"/>
    </xf>
    <xf numFmtId="9" fontId="3" fillId="9" borderId="1" xfId="50" applyFont="1" applyFill="1" applyBorder="1" applyAlignment="1" applyProtection="1">
      <alignment horizontal="center" vertical="center" wrapText="1"/>
      <protection locked="0"/>
    </xf>
    <xf numFmtId="0" fontId="3" fillId="9" borderId="1" xfId="49" applyFill="1" applyBorder="1" applyAlignment="1">
      <alignment horizontal="center" vertical="center"/>
    </xf>
    <xf numFmtId="9" fontId="3" fillId="9" borderId="1" xfId="4" applyFont="1" applyFill="1" applyBorder="1" applyAlignment="1">
      <alignment horizontal="center" vertical="center"/>
    </xf>
    <xf numFmtId="9" fontId="3" fillId="9" borderId="1" xfId="4" applyFont="1" applyFill="1" applyBorder="1" applyAlignment="1">
      <alignment vertical="center"/>
    </xf>
    <xf numFmtId="0" fontId="3" fillId="9" borderId="0" xfId="49" applyFill="1" applyAlignment="1">
      <alignment vertical="center"/>
    </xf>
    <xf numFmtId="0" fontId="3" fillId="0" borderId="1" xfId="51" applyBorder="1" applyAlignment="1" applyProtection="1">
      <alignment horizontal="justify" vertical="center" wrapText="1"/>
      <protection locked="0"/>
    </xf>
    <xf numFmtId="0" fontId="3" fillId="0" borderId="1" xfId="51" applyBorder="1" applyAlignment="1" applyProtection="1">
      <alignment horizontal="center" vertical="center" wrapText="1"/>
      <protection locked="0"/>
    </xf>
    <xf numFmtId="9" fontId="3" fillId="0" borderId="1" xfId="50" applyFont="1" applyFill="1" applyBorder="1" applyAlignment="1" applyProtection="1">
      <alignment horizontal="center" vertical="center" wrapText="1"/>
      <protection locked="0"/>
    </xf>
    <xf numFmtId="0" fontId="3" fillId="0" borderId="1" xfId="49" applyBorder="1" applyAlignment="1" applyProtection="1">
      <alignment horizontal="center" vertical="center" wrapText="1"/>
      <protection locked="0"/>
    </xf>
    <xf numFmtId="0" fontId="44" fillId="0" borderId="1" xfId="49" applyFont="1" applyBorder="1" applyAlignment="1" applyProtection="1">
      <alignment horizontal="center" vertical="center" wrapText="1"/>
      <protection locked="0"/>
    </xf>
    <xf numFmtId="0" fontId="3" fillId="0" borderId="1" xfId="49" applyBorder="1" applyAlignment="1">
      <alignment horizontal="center" vertical="center"/>
    </xf>
    <xf numFmtId="9" fontId="3" fillId="0" borderId="1" xfId="4" applyFont="1" applyBorder="1" applyAlignment="1">
      <alignment horizontal="center" vertical="center"/>
    </xf>
    <xf numFmtId="0" fontId="3" fillId="0" borderId="0" xfId="49" applyAlignment="1">
      <alignment vertical="center"/>
    </xf>
    <xf numFmtId="14" fontId="3" fillId="0" borderId="1" xfId="51" applyNumberFormat="1" applyBorder="1" applyAlignment="1" applyProtection="1">
      <alignment horizontal="center" vertical="center" wrapText="1"/>
      <protection locked="0"/>
    </xf>
    <xf numFmtId="9" fontId="3" fillId="0" borderId="1" xfId="50" applyFont="1" applyBorder="1" applyAlignment="1" applyProtection="1">
      <alignment horizontal="center" vertical="center" wrapText="1"/>
      <protection locked="0"/>
    </xf>
    <xf numFmtId="9" fontId="3" fillId="0" borderId="1" xfId="49" applyNumberFormat="1" applyBorder="1" applyAlignment="1">
      <alignment horizontal="center" vertical="center"/>
    </xf>
    <xf numFmtId="179" fontId="3" fillId="0" borderId="1" xfId="1" applyNumberFormat="1" applyFont="1" applyBorder="1" applyAlignment="1" applyProtection="1">
      <alignment horizontal="center" vertical="center" wrapText="1"/>
      <protection locked="0"/>
    </xf>
    <xf numFmtId="166" fontId="3" fillId="0" borderId="1" xfId="1" applyNumberFormat="1" applyFont="1" applyBorder="1" applyAlignment="1" applyProtection="1">
      <alignment horizontal="center" vertical="center" wrapText="1"/>
      <protection locked="0"/>
    </xf>
    <xf numFmtId="0" fontId="3" fillId="0" borderId="0" xfId="51" applyAlignment="1" applyProtection="1">
      <alignment horizontal="center" vertical="center" wrapText="1"/>
      <protection locked="0"/>
    </xf>
    <xf numFmtId="10" fontId="3" fillId="0" borderId="0" xfId="4" applyNumberFormat="1" applyFont="1" applyBorder="1" applyAlignment="1" applyProtection="1">
      <alignment horizontal="justify" vertical="center" wrapText="1"/>
      <protection locked="0"/>
    </xf>
    <xf numFmtId="9" fontId="3" fillId="0" borderId="0" xfId="4" applyFont="1" applyBorder="1" applyAlignment="1" applyProtection="1">
      <alignment horizontal="center" vertical="center" wrapText="1"/>
      <protection locked="0"/>
    </xf>
    <xf numFmtId="166" fontId="3" fillId="0" borderId="0" xfId="1" applyNumberFormat="1" applyFont="1" applyBorder="1" applyAlignment="1" applyProtection="1">
      <alignment horizontal="center" vertical="center" wrapText="1"/>
      <protection locked="0"/>
    </xf>
    <xf numFmtId="9" fontId="6" fillId="8" borderId="0" xfId="49" applyNumberFormat="1" applyFont="1" applyFill="1" applyAlignment="1">
      <alignment horizontal="center" vertical="center"/>
    </xf>
    <xf numFmtId="9" fontId="6" fillId="8" borderId="0" xfId="4" applyFont="1" applyFill="1" applyBorder="1" applyAlignment="1">
      <alignment horizontal="center" vertical="center"/>
    </xf>
    <xf numFmtId="0" fontId="3" fillId="0" borderId="0" xfId="51" applyAlignment="1" applyProtection="1">
      <alignment horizontal="justify" vertical="center" wrapText="1"/>
      <protection locked="0"/>
    </xf>
    <xf numFmtId="0" fontId="3" fillId="0" borderId="0" xfId="49" applyAlignment="1">
      <alignment horizontal="center" vertical="center" wrapText="1"/>
    </xf>
    <xf numFmtId="14" fontId="3" fillId="0" borderId="0" xfId="49" applyNumberFormat="1" applyAlignment="1">
      <alignment horizontal="center" vertical="center" wrapText="1"/>
    </xf>
    <xf numFmtId="0" fontId="3" fillId="0" borderId="0" xfId="49" applyAlignment="1">
      <alignment horizontal="justify" vertical="center" wrapText="1"/>
    </xf>
    <xf numFmtId="9" fontId="3" fillId="0" borderId="0" xfId="4" applyFont="1" applyBorder="1" applyAlignment="1">
      <alignment horizontal="center" vertical="center" wrapText="1"/>
    </xf>
    <xf numFmtId="166" fontId="3" fillId="0" borderId="0" xfId="1" applyNumberFormat="1" applyFont="1" applyBorder="1" applyAlignment="1">
      <alignment horizontal="center" vertical="center" wrapText="1"/>
    </xf>
    <xf numFmtId="174" fontId="6" fillId="8" borderId="0" xfId="49" applyNumberFormat="1" applyFont="1" applyFill="1" applyAlignment="1">
      <alignment vertical="center"/>
    </xf>
    <xf numFmtId="9" fontId="4" fillId="5" borderId="6" xfId="4" quotePrefix="1" applyFont="1" applyFill="1" applyBorder="1" applyAlignment="1">
      <alignment horizontal="center" vertical="center" wrapText="1"/>
    </xf>
    <xf numFmtId="9" fontId="4" fillId="5" borderId="15" xfId="4" applyFont="1" applyFill="1" applyBorder="1" applyAlignment="1">
      <alignment horizontal="center" vertical="center" wrapText="1"/>
    </xf>
    <xf numFmtId="0" fontId="3" fillId="0" borderId="1" xfId="49" applyBorder="1" applyAlignment="1">
      <alignment horizontal="justify" vertical="center" wrapText="1"/>
    </xf>
    <xf numFmtId="0" fontId="3" fillId="0" borderId="1" xfId="49" applyBorder="1" applyAlignment="1">
      <alignment horizontal="center" vertical="center" wrapText="1"/>
    </xf>
    <xf numFmtId="9" fontId="3" fillId="0" borderId="1" xfId="4" applyFont="1" applyBorder="1" applyAlignment="1">
      <alignment horizontal="center" vertical="center" wrapText="1"/>
    </xf>
    <xf numFmtId="0" fontId="3" fillId="0" borderId="1" xfId="49" applyBorder="1" applyAlignment="1">
      <alignment horizontal="justify" vertical="center"/>
    </xf>
    <xf numFmtId="0" fontId="3" fillId="0" borderId="1" xfId="49" applyBorder="1" applyAlignment="1">
      <alignment vertical="center" wrapText="1"/>
    </xf>
    <xf numFmtId="0" fontId="3" fillId="0" borderId="1" xfId="49" applyBorder="1" applyAlignment="1">
      <alignment vertical="center"/>
    </xf>
    <xf numFmtId="0" fontId="9" fillId="0" borderId="1" xfId="49" applyFont="1" applyBorder="1" applyAlignment="1">
      <alignment horizontal="center" vertical="center" wrapText="1"/>
    </xf>
    <xf numFmtId="0" fontId="9" fillId="0" borderId="1" xfId="49" applyFont="1" applyBorder="1" applyAlignment="1">
      <alignment horizontal="center" vertical="center"/>
    </xf>
    <xf numFmtId="0" fontId="19" fillId="0" borderId="1" xfId="49" applyFont="1" applyBorder="1" applyAlignment="1">
      <alignment horizontal="justify" vertical="center" wrapText="1"/>
    </xf>
    <xf numFmtId="0" fontId="3" fillId="9" borderId="1" xfId="49" applyFill="1" applyBorder="1" applyAlignment="1">
      <alignment horizontal="center" vertical="center" wrapText="1"/>
    </xf>
    <xf numFmtId="14" fontId="3" fillId="9" borderId="1" xfId="49" applyNumberFormat="1" applyFill="1" applyBorder="1" applyAlignment="1">
      <alignment horizontal="center" vertical="center" wrapText="1"/>
    </xf>
    <xf numFmtId="0" fontId="3" fillId="9" borderId="1" xfId="49" applyFill="1" applyBorder="1" applyAlignment="1">
      <alignment horizontal="justify" vertical="center" wrapText="1"/>
    </xf>
    <xf numFmtId="9" fontId="3" fillId="9" borderId="1" xfId="4" applyFont="1" applyFill="1" applyBorder="1" applyAlignment="1">
      <alignment horizontal="center" vertical="center" wrapText="1"/>
    </xf>
    <xf numFmtId="179" fontId="3" fillId="0" borderId="1" xfId="1" applyNumberFormat="1" applyFont="1" applyBorder="1" applyAlignment="1">
      <alignment horizontal="center" vertical="center" wrapText="1"/>
    </xf>
    <xf numFmtId="0" fontId="3" fillId="9" borderId="0" xfId="49" applyFill="1" applyAlignment="1">
      <alignment horizontal="center" vertical="center" wrapText="1"/>
    </xf>
    <xf numFmtId="0" fontId="3" fillId="9" borderId="0" xfId="49" applyFill="1" applyAlignment="1">
      <alignment horizontal="justify" vertical="center" wrapText="1"/>
    </xf>
    <xf numFmtId="9" fontId="3" fillId="9" borderId="0" xfId="4" applyFont="1" applyFill="1" applyAlignment="1">
      <alignment horizontal="center" vertical="center" wrapText="1"/>
    </xf>
    <xf numFmtId="166" fontId="3" fillId="0" borderId="0" xfId="1" applyNumberFormat="1" applyFont="1" applyAlignment="1">
      <alignment horizontal="center" vertical="center" wrapText="1"/>
    </xf>
    <xf numFmtId="174" fontId="6" fillId="8" borderId="0" xfId="4" applyNumberFormat="1" applyFont="1" applyFill="1" applyBorder="1" applyAlignment="1">
      <alignment horizontal="center" vertical="center"/>
    </xf>
    <xf numFmtId="0" fontId="3" fillId="0" borderId="11" xfId="49" applyBorder="1" applyAlignment="1">
      <alignment horizontal="center" vertical="center" wrapText="1"/>
    </xf>
    <xf numFmtId="14" fontId="3" fillId="0" borderId="11" xfId="49" applyNumberFormat="1" applyBorder="1" applyAlignment="1">
      <alignment horizontal="center" vertical="center" wrapText="1"/>
    </xf>
    <xf numFmtId="0" fontId="3" fillId="0" borderId="11" xfId="49" applyBorder="1" applyAlignment="1">
      <alignment horizontal="justify" vertical="center" wrapText="1"/>
    </xf>
    <xf numFmtId="9" fontId="3" fillId="0" borderId="0" xfId="4" applyFont="1" applyAlignment="1">
      <alignment horizontal="center" vertical="center" wrapText="1"/>
    </xf>
    <xf numFmtId="170" fontId="3" fillId="0" borderId="0" xfId="51" applyNumberFormat="1" applyAlignment="1" applyProtection="1">
      <alignment horizontal="center" vertical="center" wrapText="1"/>
      <protection locked="0"/>
    </xf>
    <xf numFmtId="0" fontId="3" fillId="0" borderId="0" xfId="52" applyAlignment="1">
      <alignment horizontal="justify" vertical="center" wrapText="1"/>
    </xf>
    <xf numFmtId="9" fontId="3" fillId="0" borderId="0" xfId="4" applyFont="1" applyFill="1" applyBorder="1" applyAlignment="1" applyProtection="1">
      <alignment horizontal="center" vertical="center" wrapText="1"/>
      <protection locked="0"/>
    </xf>
    <xf numFmtId="166" fontId="3" fillId="0" borderId="0" xfId="1" applyNumberFormat="1" applyFont="1" applyFill="1" applyBorder="1" applyAlignment="1">
      <alignment horizontal="center" vertical="center" wrapText="1"/>
    </xf>
    <xf numFmtId="14" fontId="3" fillId="0" borderId="1" xfId="49" applyNumberFormat="1" applyBorder="1" applyAlignment="1">
      <alignment horizontal="center" vertical="center" wrapText="1"/>
    </xf>
    <xf numFmtId="179" fontId="3" fillId="0" borderId="1" xfId="2" applyNumberFormat="1" applyFont="1" applyFill="1" applyBorder="1" applyAlignment="1">
      <alignment horizontal="center" vertical="center" wrapText="1"/>
    </xf>
    <xf numFmtId="0" fontId="3" fillId="0" borderId="0" xfId="49" applyAlignment="1">
      <alignment horizontal="justify" vertical="center"/>
    </xf>
    <xf numFmtId="9" fontId="3" fillId="0" borderId="0" xfId="4" applyFont="1" applyAlignment="1">
      <alignment horizontal="center" vertical="center"/>
    </xf>
    <xf numFmtId="0" fontId="4" fillId="9" borderId="11" xfId="49" applyFont="1" applyFill="1" applyBorder="1" applyAlignment="1">
      <alignment horizontal="left" vertical="center" wrapText="1"/>
    </xf>
    <xf numFmtId="0" fontId="4" fillId="3" borderId="13" xfId="49" applyFont="1" applyFill="1" applyBorder="1" applyAlignment="1">
      <alignment horizontal="left" vertical="center" wrapText="1"/>
    </xf>
    <xf numFmtId="0" fontId="4" fillId="4" borderId="1" xfId="49" applyFont="1" applyFill="1" applyBorder="1" applyAlignment="1">
      <alignment horizontal="center" vertical="center" wrapText="1"/>
    </xf>
    <xf numFmtId="0" fontId="4" fillId="5" borderId="1" xfId="49" quotePrefix="1" applyFont="1" applyFill="1" applyBorder="1" applyAlignment="1">
      <alignment horizontal="center" vertical="center" wrapText="1"/>
    </xf>
    <xf numFmtId="9" fontId="4" fillId="5" borderId="1" xfId="4" quotePrefix="1" applyFont="1" applyFill="1" applyBorder="1" applyAlignment="1">
      <alignment horizontal="center" vertical="center" wrapText="1"/>
    </xf>
    <xf numFmtId="166" fontId="4" fillId="6" borderId="1" xfId="1" applyNumberFormat="1" applyFont="1" applyFill="1" applyBorder="1" applyAlignment="1">
      <alignment horizontal="center" vertical="center" wrapText="1"/>
    </xf>
    <xf numFmtId="0" fontId="4" fillId="4" borderId="1" xfId="49" quotePrefix="1" applyFont="1" applyFill="1" applyBorder="1" applyAlignment="1">
      <alignment horizontal="center" vertical="center" wrapText="1"/>
    </xf>
    <xf numFmtId="0" fontId="3" fillId="9" borderId="1" xfId="49" quotePrefix="1" applyFill="1" applyBorder="1" applyAlignment="1">
      <alignment horizontal="justify" vertical="center" wrapText="1"/>
    </xf>
    <xf numFmtId="0" fontId="4" fillId="9" borderId="1" xfId="49" applyFont="1" applyFill="1" applyBorder="1" applyAlignment="1">
      <alignment horizontal="center" vertical="center" wrapText="1"/>
    </xf>
    <xf numFmtId="166" fontId="4" fillId="9" borderId="1" xfId="1" applyNumberFormat="1" applyFont="1" applyFill="1" applyBorder="1" applyAlignment="1">
      <alignment horizontal="center" vertical="center" wrapText="1"/>
    </xf>
    <xf numFmtId="166" fontId="3" fillId="0" borderId="0" xfId="1" applyNumberFormat="1" applyFont="1" applyAlignment="1">
      <alignment horizontal="center" vertical="center"/>
    </xf>
    <xf numFmtId="0" fontId="3" fillId="8" borderId="41" xfId="49" applyFill="1" applyBorder="1" applyAlignment="1">
      <alignment horizontal="center" vertical="center"/>
    </xf>
    <xf numFmtId="0" fontId="3" fillId="8" borderId="42" xfId="49" applyFill="1" applyBorder="1" applyAlignment="1">
      <alignment horizontal="center" vertical="center"/>
    </xf>
    <xf numFmtId="166" fontId="3" fillId="8" borderId="43" xfId="1" applyNumberFormat="1" applyFont="1" applyFill="1" applyBorder="1" applyAlignment="1">
      <alignment horizontal="center" vertical="center"/>
    </xf>
    <xf numFmtId="9" fontId="6" fillId="8" borderId="45" xfId="49" applyNumberFormat="1" applyFont="1" applyFill="1" applyBorder="1" applyAlignment="1">
      <alignment horizontal="center" vertical="center"/>
    </xf>
    <xf numFmtId="0" fontId="23" fillId="0" borderId="8" xfId="45" applyFont="1" applyBorder="1" applyAlignment="1">
      <alignment horizontal="center" vertical="top" wrapText="1"/>
    </xf>
    <xf numFmtId="0" fontId="23" fillId="0" borderId="13" xfId="45" applyFont="1" applyBorder="1" applyAlignment="1">
      <alignment horizontal="center" vertical="top" wrapText="1"/>
    </xf>
    <xf numFmtId="0" fontId="23" fillId="0" borderId="9" xfId="45" applyFont="1" applyBorder="1" applyAlignment="1">
      <alignment horizontal="center" vertical="top" wrapText="1"/>
    </xf>
    <xf numFmtId="0" fontId="29" fillId="0" borderId="8" xfId="45" applyFont="1" applyBorder="1" applyAlignment="1">
      <alignment horizontal="center" vertical="top" wrapText="1"/>
    </xf>
    <xf numFmtId="0" fontId="29" fillId="0" borderId="13" xfId="45" applyFont="1" applyBorder="1" applyAlignment="1">
      <alignment horizontal="center" vertical="top" wrapText="1"/>
    </xf>
    <xf numFmtId="0" fontId="29" fillId="0" borderId="9" xfId="45" applyFont="1" applyBorder="1" applyAlignment="1">
      <alignment horizontal="center" vertical="top" wrapText="1"/>
    </xf>
    <xf numFmtId="0" fontId="1" fillId="0" borderId="1" xfId="45" applyBorder="1" applyAlignment="1">
      <alignment horizontal="justify" vertical="top" wrapText="1"/>
    </xf>
    <xf numFmtId="0" fontId="24" fillId="12" borderId="0" xfId="45" applyFont="1" applyFill="1" applyBorder="1" applyAlignment="1">
      <alignment horizontal="center" vertical="top" wrapText="1"/>
    </xf>
    <xf numFmtId="0" fontId="25" fillId="0" borderId="0" xfId="45" applyFont="1" applyAlignment="1">
      <alignment horizontal="left" vertical="top" wrapText="1"/>
    </xf>
    <xf numFmtId="0" fontId="28" fillId="0" borderId="8" xfId="45" applyFont="1" applyBorder="1" applyAlignment="1">
      <alignment horizontal="left" vertical="top" wrapText="1"/>
    </xf>
    <xf numFmtId="0" fontId="28" fillId="0" borderId="9" xfId="45" applyFont="1" applyBorder="1" applyAlignment="1">
      <alignment horizontal="left" vertical="top" wrapText="1"/>
    </xf>
    <xf numFmtId="0" fontId="30" fillId="0" borderId="0" xfId="45" applyFont="1" applyFill="1" applyBorder="1" applyAlignment="1">
      <alignment horizontal="center" vertical="center" wrapText="1"/>
    </xf>
    <xf numFmtId="0" fontId="30" fillId="3" borderId="1" xfId="45" applyFont="1" applyFill="1" applyBorder="1" applyAlignment="1">
      <alignment horizontal="center" vertical="center"/>
    </xf>
    <xf numFmtId="0" fontId="30" fillId="3" borderId="1" xfId="45" applyFont="1" applyFill="1" applyBorder="1" applyAlignment="1">
      <alignment horizontal="center" vertical="center" wrapText="1"/>
    </xf>
    <xf numFmtId="0" fontId="30" fillId="3" borderId="1" xfId="45" applyFont="1" applyFill="1" applyBorder="1" applyAlignment="1">
      <alignment horizontal="center" wrapText="1"/>
    </xf>
    <xf numFmtId="0" fontId="10" fillId="14" borderId="19" xfId="45" applyFont="1" applyFill="1" applyBorder="1" applyAlignment="1">
      <alignment horizontal="justify" vertical="center" wrapText="1"/>
    </xf>
    <xf numFmtId="0" fontId="10" fillId="14" borderId="23" xfId="45" applyFont="1" applyFill="1" applyBorder="1" applyAlignment="1">
      <alignment horizontal="justify" vertical="center" wrapText="1"/>
    </xf>
    <xf numFmtId="0" fontId="1" fillId="0" borderId="1" xfId="45" applyBorder="1" applyAlignment="1">
      <alignment horizontal="center" vertical="top" wrapText="1"/>
    </xf>
    <xf numFmtId="0" fontId="33" fillId="13" borderId="1" xfId="45" applyFont="1" applyFill="1" applyBorder="1" applyAlignment="1">
      <alignment horizontal="center" vertical="center" wrapText="1"/>
    </xf>
    <xf numFmtId="0" fontId="30" fillId="3" borderId="4" xfId="45" applyFont="1" applyFill="1" applyBorder="1" applyAlignment="1">
      <alignment horizontal="center" vertical="center" wrapText="1"/>
    </xf>
    <xf numFmtId="0" fontId="30" fillId="3" borderId="5" xfId="45" applyFont="1" applyFill="1" applyBorder="1" applyAlignment="1">
      <alignment horizontal="center" vertical="center" wrapText="1"/>
    </xf>
    <xf numFmtId="0" fontId="23" fillId="0" borderId="17" xfId="45" applyFont="1" applyFill="1" applyBorder="1" applyAlignment="1">
      <alignment horizontal="center" vertical="center" wrapText="1"/>
    </xf>
    <xf numFmtId="0" fontId="23" fillId="0" borderId="21" xfId="45" applyFont="1" applyFill="1" applyBorder="1" applyAlignment="1">
      <alignment horizontal="center" vertical="center" wrapText="1"/>
    </xf>
    <xf numFmtId="0" fontId="1" fillId="0" borderId="18" xfId="45" applyFill="1" applyBorder="1" applyAlignment="1">
      <alignment horizontal="center" vertical="center" wrapText="1"/>
    </xf>
    <xf numFmtId="0" fontId="1" fillId="0" borderId="22" xfId="45" applyFill="1" applyBorder="1" applyAlignment="1">
      <alignment horizontal="center" vertical="center" wrapText="1"/>
    </xf>
    <xf numFmtId="0" fontId="34" fillId="14" borderId="17" xfId="45" applyFont="1" applyFill="1" applyBorder="1" applyAlignment="1">
      <alignment horizontal="justify" vertical="center" wrapText="1"/>
    </xf>
    <xf numFmtId="0" fontId="34" fillId="14" borderId="21" xfId="45" applyFont="1" applyFill="1" applyBorder="1" applyAlignment="1">
      <alignment horizontal="justify" vertical="center" wrapText="1"/>
    </xf>
    <xf numFmtId="0" fontId="1" fillId="14" borderId="19" xfId="45" applyFont="1" applyFill="1" applyBorder="1" applyAlignment="1">
      <alignment horizontal="justify" vertical="center" wrapText="1"/>
    </xf>
    <xf numFmtId="0" fontId="1" fillId="14" borderId="23" xfId="45" applyFont="1" applyFill="1" applyBorder="1" applyAlignment="1">
      <alignment horizontal="justify" vertical="center" wrapText="1"/>
    </xf>
    <xf numFmtId="0" fontId="10" fillId="14" borderId="19" xfId="45" applyFont="1" applyFill="1" applyBorder="1" applyAlignment="1">
      <alignment horizontal="center" vertical="center" wrapText="1"/>
    </xf>
    <xf numFmtId="0" fontId="10" fillId="14" borderId="23" xfId="45" applyFont="1" applyFill="1" applyBorder="1" applyAlignment="1">
      <alignment horizontal="center" vertical="center" wrapText="1"/>
    </xf>
    <xf numFmtId="175" fontId="1" fillId="14" borderId="19" xfId="48" applyNumberFormat="1" applyFont="1" applyFill="1" applyBorder="1" applyAlignment="1">
      <alignment horizontal="center" vertical="center" wrapText="1"/>
    </xf>
    <xf numFmtId="175" fontId="1" fillId="14" borderId="23" xfId="48" applyNumberFormat="1" applyFont="1" applyFill="1" applyBorder="1" applyAlignment="1">
      <alignment horizontal="center" vertical="center" wrapText="1"/>
    </xf>
    <xf numFmtId="0" fontId="23" fillId="0" borderId="25" xfId="45" applyFont="1" applyFill="1" applyBorder="1" applyAlignment="1">
      <alignment horizontal="center" vertical="center" wrapText="1"/>
    </xf>
    <xf numFmtId="0" fontId="23" fillId="0" borderId="27" xfId="45" applyFont="1" applyFill="1" applyBorder="1" applyAlignment="1">
      <alignment horizontal="center" vertical="center" wrapText="1"/>
    </xf>
    <xf numFmtId="0" fontId="1" fillId="0" borderId="19" xfId="45" applyFill="1" applyBorder="1" applyAlignment="1">
      <alignment horizontal="center" vertical="center" wrapText="1"/>
    </xf>
    <xf numFmtId="0" fontId="1" fillId="0" borderId="1" xfId="45" applyFill="1" applyBorder="1" applyAlignment="1">
      <alignment horizontal="center" vertical="center" wrapText="1"/>
    </xf>
    <xf numFmtId="0" fontId="34" fillId="15" borderId="12" xfId="45" applyFont="1" applyFill="1" applyBorder="1" applyAlignment="1">
      <alignment horizontal="left" vertical="center" wrapText="1"/>
    </xf>
    <xf numFmtId="0" fontId="34" fillId="15" borderId="1" xfId="45" applyFont="1" applyFill="1" applyBorder="1" applyAlignment="1">
      <alignment horizontal="left" vertical="center" wrapText="1"/>
    </xf>
    <xf numFmtId="0" fontId="1" fillId="15" borderId="12" xfId="45" applyFont="1" applyFill="1" applyBorder="1" applyAlignment="1">
      <alignment horizontal="justify" vertical="center" wrapText="1"/>
    </xf>
    <xf numFmtId="0" fontId="1" fillId="15" borderId="1" xfId="45" applyFont="1" applyFill="1" applyBorder="1" applyAlignment="1">
      <alignment horizontal="justify" vertical="center" wrapText="1"/>
    </xf>
    <xf numFmtId="0" fontId="1" fillId="15" borderId="12" xfId="45" applyFill="1" applyBorder="1" applyAlignment="1">
      <alignment horizontal="center" vertical="center" wrapText="1"/>
    </xf>
    <xf numFmtId="0" fontId="1" fillId="15" borderId="1" xfId="45" applyFill="1" applyBorder="1" applyAlignment="1">
      <alignment horizontal="center" vertical="center" wrapText="1"/>
    </xf>
    <xf numFmtId="44" fontId="1" fillId="14" borderId="20" xfId="48" applyFont="1" applyFill="1" applyBorder="1" applyAlignment="1">
      <alignment horizontal="center" vertical="center" wrapText="1"/>
    </xf>
    <xf numFmtId="44" fontId="1" fillId="14" borderId="24" xfId="48" applyFont="1" applyFill="1" applyBorder="1" applyAlignment="1">
      <alignment horizontal="center" vertical="center" wrapText="1"/>
    </xf>
    <xf numFmtId="175" fontId="1" fillId="15" borderId="26" xfId="48" applyNumberFormat="1" applyFont="1" applyFill="1" applyBorder="1" applyAlignment="1">
      <alignment horizontal="center" vertical="center" wrapText="1"/>
    </xf>
    <xf numFmtId="175" fontId="1" fillId="15" borderId="28" xfId="48" applyNumberFormat="1" applyFont="1" applyFill="1" applyBorder="1" applyAlignment="1">
      <alignment horizontal="center" vertical="center" wrapText="1"/>
    </xf>
    <xf numFmtId="0" fontId="23" fillId="0" borderId="29" xfId="45" applyFont="1" applyFill="1" applyBorder="1" applyAlignment="1">
      <alignment horizontal="center" vertical="center" wrapText="1"/>
    </xf>
    <xf numFmtId="0" fontId="23" fillId="0" borderId="30" xfId="45" applyFont="1" applyFill="1" applyBorder="1" applyAlignment="1">
      <alignment horizontal="center" vertical="center" wrapText="1"/>
    </xf>
    <xf numFmtId="0" fontId="35" fillId="15" borderId="14" xfId="45" applyFont="1" applyFill="1" applyBorder="1" applyAlignment="1">
      <alignment horizontal="center" vertical="center" wrapText="1"/>
    </xf>
    <xf numFmtId="0" fontId="35" fillId="15" borderId="15" xfId="45" applyFont="1" applyFill="1" applyBorder="1" applyAlignment="1">
      <alignment horizontal="center" vertical="center" wrapText="1"/>
    </xf>
    <xf numFmtId="0" fontId="23" fillId="0" borderId="16" xfId="45" applyFont="1" applyFill="1" applyBorder="1" applyAlignment="1">
      <alignment horizontal="center" vertical="center" wrapText="1"/>
    </xf>
    <xf numFmtId="0" fontId="1" fillId="0" borderId="23" xfId="45" applyFill="1" applyBorder="1" applyAlignment="1">
      <alignment horizontal="center" vertical="center" wrapText="1"/>
    </xf>
    <xf numFmtId="0" fontId="34" fillId="7" borderId="19" xfId="45" applyFont="1" applyFill="1" applyBorder="1" applyAlignment="1">
      <alignment horizontal="left" vertical="center" wrapText="1"/>
    </xf>
    <xf numFmtId="0" fontId="34" fillId="7" borderId="1" xfId="45" applyFont="1" applyFill="1" applyBorder="1" applyAlignment="1">
      <alignment horizontal="left" vertical="center" wrapText="1"/>
    </xf>
    <xf numFmtId="0" fontId="34" fillId="7" borderId="23" xfId="45" applyFont="1" applyFill="1" applyBorder="1" applyAlignment="1">
      <alignment horizontal="left" vertical="center" wrapText="1"/>
    </xf>
    <xf numFmtId="0" fontId="1" fillId="7" borderId="19" xfId="45" applyFont="1" applyFill="1" applyBorder="1" applyAlignment="1">
      <alignment horizontal="justify" vertical="center" wrapText="1"/>
    </xf>
    <xf numFmtId="0" fontId="1" fillId="7" borderId="1" xfId="45" applyFont="1" applyFill="1" applyBorder="1" applyAlignment="1">
      <alignment horizontal="justify" vertical="center" wrapText="1"/>
    </xf>
    <xf numFmtId="0" fontId="1" fillId="7" borderId="23" xfId="45" applyFont="1" applyFill="1" applyBorder="1" applyAlignment="1">
      <alignment horizontal="justify" vertical="center" wrapText="1"/>
    </xf>
    <xf numFmtId="0" fontId="1" fillId="7" borderId="19" xfId="45" applyFill="1" applyBorder="1" applyAlignment="1">
      <alignment horizontal="center" vertical="center" wrapText="1"/>
    </xf>
    <xf numFmtId="0" fontId="1" fillId="7" borderId="1" xfId="45" applyFill="1" applyBorder="1" applyAlignment="1">
      <alignment horizontal="center" vertical="center" wrapText="1"/>
    </xf>
    <xf numFmtId="0" fontId="21" fillId="7" borderId="19" xfId="45" applyFont="1" applyFill="1" applyBorder="1" applyAlignment="1">
      <alignment horizontal="center" vertical="center" wrapText="1"/>
    </xf>
    <xf numFmtId="0" fontId="21" fillId="7" borderId="1" xfId="45" applyFont="1" applyFill="1" applyBorder="1" applyAlignment="1">
      <alignment horizontal="center" vertical="center" wrapText="1"/>
    </xf>
    <xf numFmtId="175" fontId="1" fillId="7" borderId="19" xfId="48" applyNumberFormat="1" applyFont="1" applyFill="1" applyBorder="1" applyAlignment="1">
      <alignment horizontal="center" vertical="center" wrapText="1"/>
    </xf>
    <xf numFmtId="175" fontId="1" fillId="7" borderId="1" xfId="48" applyNumberFormat="1" applyFont="1" applyFill="1" applyBorder="1" applyAlignment="1">
      <alignment horizontal="center" vertical="center" wrapText="1"/>
    </xf>
    <xf numFmtId="175" fontId="1" fillId="7" borderId="23" xfId="48" applyNumberFormat="1" applyFont="1" applyFill="1" applyBorder="1" applyAlignment="1">
      <alignment horizontal="center" vertical="center" wrapText="1"/>
    </xf>
    <xf numFmtId="0" fontId="35" fillId="15" borderId="12" xfId="45" applyFont="1" applyFill="1" applyBorder="1" applyAlignment="1">
      <alignment horizontal="center" vertical="center" wrapText="1"/>
    </xf>
    <xf numFmtId="0" fontId="35" fillId="15" borderId="1" xfId="45" applyFont="1" applyFill="1" applyBorder="1" applyAlignment="1">
      <alignment horizontal="center" vertical="center" wrapText="1"/>
    </xf>
    <xf numFmtId="175" fontId="1" fillId="15" borderId="12" xfId="48" applyNumberFormat="1" applyFont="1" applyFill="1" applyBorder="1" applyAlignment="1">
      <alignment horizontal="center" vertical="center" wrapText="1"/>
    </xf>
    <xf numFmtId="175" fontId="1" fillId="15" borderId="1" xfId="48" applyNumberFormat="1" applyFont="1" applyFill="1" applyBorder="1" applyAlignment="1">
      <alignment horizontal="center" vertical="center" wrapText="1"/>
    </xf>
    <xf numFmtId="0" fontId="1" fillId="7" borderId="23" xfId="45" applyFill="1" applyBorder="1" applyAlignment="1">
      <alignment horizontal="center" vertical="center" wrapText="1"/>
    </xf>
    <xf numFmtId="0" fontId="21" fillId="7" borderId="1" xfId="45" applyFont="1" applyFill="1" applyBorder="1" applyAlignment="1">
      <alignment horizontal="justify" vertical="center" wrapText="1"/>
    </xf>
    <xf numFmtId="0" fontId="21" fillId="7" borderId="23" xfId="45" applyFont="1" applyFill="1" applyBorder="1" applyAlignment="1">
      <alignment horizontal="justify" vertical="center" wrapText="1"/>
    </xf>
    <xf numFmtId="0" fontId="1" fillId="4" borderId="1" xfId="45" applyFill="1" applyBorder="1" applyAlignment="1">
      <alignment horizontal="center" vertical="center" wrapText="1"/>
    </xf>
    <xf numFmtId="0" fontId="1" fillId="4" borderId="14" xfId="45" applyFill="1" applyBorder="1" applyAlignment="1">
      <alignment horizontal="center" vertical="center" wrapText="1"/>
    </xf>
    <xf numFmtId="0" fontId="21" fillId="4" borderId="1" xfId="45" applyFont="1" applyFill="1" applyBorder="1" applyAlignment="1">
      <alignment horizontal="center" vertical="center" wrapText="1"/>
    </xf>
    <xf numFmtId="0" fontId="21" fillId="4" borderId="14" xfId="45" applyFont="1" applyFill="1" applyBorder="1" applyAlignment="1">
      <alignment horizontal="center" vertical="center" wrapText="1"/>
    </xf>
    <xf numFmtId="0" fontId="1" fillId="0" borderId="14" xfId="45" applyFill="1" applyBorder="1" applyAlignment="1">
      <alignment horizontal="center" vertical="center" wrapText="1"/>
    </xf>
    <xf numFmtId="0" fontId="34" fillId="4" borderId="19" xfId="45" applyFont="1" applyFill="1" applyBorder="1" applyAlignment="1">
      <alignment horizontal="left" vertical="center" wrapText="1"/>
    </xf>
    <xf numFmtId="0" fontId="34" fillId="4" borderId="1" xfId="45" applyFont="1" applyFill="1" applyBorder="1" applyAlignment="1">
      <alignment horizontal="left" vertical="center" wrapText="1"/>
    </xf>
    <xf numFmtId="0" fontId="34" fillId="4" borderId="14" xfId="45" applyFont="1" applyFill="1" applyBorder="1" applyAlignment="1">
      <alignment horizontal="left" vertical="center" wrapText="1"/>
    </xf>
    <xf numFmtId="0" fontId="1" fillId="4" borderId="19" xfId="45" applyFont="1" applyFill="1" applyBorder="1" applyAlignment="1">
      <alignment horizontal="justify" vertical="center" wrapText="1"/>
    </xf>
    <xf numFmtId="0" fontId="1" fillId="4" borderId="1" xfId="45" applyFont="1" applyFill="1" applyBorder="1" applyAlignment="1">
      <alignment horizontal="justify" vertical="center" wrapText="1"/>
    </xf>
    <xf numFmtId="0" fontId="1" fillId="4" borderId="14" xfId="45" applyFont="1" applyFill="1" applyBorder="1" applyAlignment="1">
      <alignment horizontal="justify" vertical="center" wrapText="1"/>
    </xf>
    <xf numFmtId="0" fontId="1" fillId="4" borderId="19" xfId="45" applyFill="1" applyBorder="1" applyAlignment="1">
      <alignment horizontal="center" vertical="center" wrapText="1"/>
    </xf>
    <xf numFmtId="0" fontId="21" fillId="4" borderId="19" xfId="45" applyFont="1" applyFill="1" applyBorder="1" applyAlignment="1">
      <alignment horizontal="center" vertical="center" wrapText="1"/>
    </xf>
    <xf numFmtId="175" fontId="1" fillId="4" borderId="19" xfId="48" applyNumberFormat="1" applyFont="1" applyFill="1" applyBorder="1" applyAlignment="1">
      <alignment horizontal="center" vertical="center" wrapText="1"/>
    </xf>
    <xf numFmtId="175" fontId="1" fillId="4" borderId="1" xfId="48" applyNumberFormat="1" applyFont="1" applyFill="1" applyBorder="1" applyAlignment="1">
      <alignment horizontal="center" vertical="center" wrapText="1"/>
    </xf>
    <xf numFmtId="175" fontId="1" fillId="4" borderId="14" xfId="48" applyNumberFormat="1" applyFont="1" applyFill="1" applyBorder="1" applyAlignment="1">
      <alignment horizontal="center" vertical="center" wrapText="1"/>
    </xf>
    <xf numFmtId="175" fontId="1" fillId="4" borderId="20" xfId="48" applyNumberFormat="1" applyFont="1" applyFill="1" applyBorder="1" applyAlignment="1">
      <alignment horizontal="center" vertical="center" wrapText="1"/>
    </xf>
    <xf numFmtId="175" fontId="1" fillId="4" borderId="28" xfId="48" applyNumberFormat="1" applyFont="1" applyFill="1" applyBorder="1" applyAlignment="1">
      <alignment horizontal="center" vertical="center" wrapText="1"/>
    </xf>
    <xf numFmtId="175" fontId="1" fillId="4" borderId="31" xfId="48" applyNumberFormat="1" applyFont="1" applyFill="1" applyBorder="1" applyAlignment="1">
      <alignment horizontal="center" vertical="center" wrapText="1"/>
    </xf>
    <xf numFmtId="0" fontId="10" fillId="16" borderId="15" xfId="45" applyFont="1" applyFill="1" applyBorder="1" applyAlignment="1">
      <alignment horizontal="center" vertical="center" wrapText="1"/>
    </xf>
    <xf numFmtId="0" fontId="10" fillId="16" borderId="12" xfId="45" applyFont="1" applyFill="1" applyBorder="1" applyAlignment="1">
      <alignment horizontal="center" vertical="center" wrapText="1"/>
    </xf>
    <xf numFmtId="0" fontId="21" fillId="16" borderId="1" xfId="45" applyFont="1" applyFill="1" applyBorder="1" applyAlignment="1">
      <alignment horizontal="center" vertical="center" wrapText="1"/>
    </xf>
    <xf numFmtId="0" fontId="10" fillId="16" borderId="1" xfId="45" applyFont="1" applyFill="1" applyBorder="1" applyAlignment="1">
      <alignment horizontal="center" vertical="center" wrapText="1"/>
    </xf>
    <xf numFmtId="0" fontId="10" fillId="16" borderId="23" xfId="45" applyFont="1" applyFill="1" applyBorder="1" applyAlignment="1">
      <alignment horizontal="center" vertical="center" wrapText="1"/>
    </xf>
    <xf numFmtId="0" fontId="23" fillId="0" borderId="32" xfId="45" applyFont="1" applyFill="1" applyBorder="1" applyAlignment="1">
      <alignment horizontal="center" vertical="center" wrapText="1"/>
    </xf>
    <xf numFmtId="0" fontId="23" fillId="0" borderId="35" xfId="45" applyFont="1" applyFill="1" applyBorder="1" applyAlignment="1">
      <alignment horizontal="center" vertical="center" wrapText="1"/>
    </xf>
    <xf numFmtId="0" fontId="23" fillId="0" borderId="37" xfId="45" applyFont="1" applyFill="1" applyBorder="1" applyAlignment="1">
      <alignment horizontal="center" vertical="center" wrapText="1"/>
    </xf>
    <xf numFmtId="0" fontId="1" fillId="16" borderId="17" xfId="45" applyFill="1" applyBorder="1" applyAlignment="1">
      <alignment horizontal="center" vertical="center" wrapText="1"/>
    </xf>
    <xf numFmtId="0" fontId="1" fillId="16" borderId="27" xfId="45" applyFill="1" applyBorder="1" applyAlignment="1">
      <alignment horizontal="center" vertical="center" wrapText="1"/>
    </xf>
    <xf numFmtId="0" fontId="1" fillId="16" borderId="16" xfId="45" applyFill="1" applyBorder="1" applyAlignment="1">
      <alignment horizontal="center" vertical="center" wrapText="1"/>
    </xf>
    <xf numFmtId="0" fontId="1" fillId="16" borderId="21" xfId="45" applyFill="1" applyBorder="1" applyAlignment="1">
      <alignment horizontal="center" vertical="center" wrapText="1"/>
    </xf>
    <xf numFmtId="0" fontId="37" fillId="16" borderId="19" xfId="45" applyFont="1" applyFill="1" applyBorder="1" applyAlignment="1">
      <alignment horizontal="center" vertical="center" wrapText="1"/>
    </xf>
    <xf numFmtId="0" fontId="37" fillId="16" borderId="12" xfId="45" applyFont="1" applyFill="1" applyBorder="1" applyAlignment="1">
      <alignment horizontal="center" vertical="center" wrapText="1"/>
    </xf>
    <xf numFmtId="0" fontId="37" fillId="16" borderId="1" xfId="45" applyFont="1" applyFill="1" applyBorder="1" applyAlignment="1">
      <alignment horizontal="center" vertical="center" wrapText="1"/>
    </xf>
    <xf numFmtId="0" fontId="37" fillId="16" borderId="23" xfId="45" applyFont="1" applyFill="1" applyBorder="1" applyAlignment="1">
      <alignment horizontal="center" vertical="center" wrapText="1"/>
    </xf>
    <xf numFmtId="0" fontId="23" fillId="16" borderId="19" xfId="45" applyFont="1" applyFill="1" applyBorder="1" applyAlignment="1">
      <alignment horizontal="center" vertical="center" wrapText="1"/>
    </xf>
    <xf numFmtId="0" fontId="23" fillId="16" borderId="12" xfId="45" applyFont="1" applyFill="1" applyBorder="1" applyAlignment="1">
      <alignment horizontal="center" vertical="center" wrapText="1"/>
    </xf>
    <xf numFmtId="0" fontId="23" fillId="16" borderId="1" xfId="45" applyFont="1" applyFill="1" applyBorder="1" applyAlignment="1">
      <alignment horizontal="center" vertical="center" wrapText="1"/>
    </xf>
    <xf numFmtId="0" fontId="23" fillId="16" borderId="23" xfId="45" applyFont="1" applyFill="1" applyBorder="1" applyAlignment="1">
      <alignment horizontal="center" vertical="center" wrapText="1"/>
    </xf>
    <xf numFmtId="0" fontId="1" fillId="16" borderId="19" xfId="45" applyFill="1" applyBorder="1" applyAlignment="1">
      <alignment horizontal="center" vertical="center" wrapText="1"/>
    </xf>
    <xf numFmtId="0" fontId="1" fillId="16" borderId="12" xfId="45" applyFill="1" applyBorder="1" applyAlignment="1">
      <alignment horizontal="center" vertical="center" wrapText="1"/>
    </xf>
    <xf numFmtId="0" fontId="1" fillId="16" borderId="1" xfId="45" applyFill="1" applyBorder="1" applyAlignment="1">
      <alignment horizontal="center" vertical="center" wrapText="1"/>
    </xf>
    <xf numFmtId="0" fontId="10" fillId="16" borderId="19" xfId="45" applyFont="1" applyFill="1" applyBorder="1" applyAlignment="1">
      <alignment horizontal="center" vertical="center" wrapText="1"/>
    </xf>
    <xf numFmtId="0" fontId="1" fillId="16" borderId="14" xfId="45" applyFill="1" applyBorder="1" applyAlignment="1">
      <alignment horizontal="center" vertical="center" wrapText="1"/>
    </xf>
    <xf numFmtId="0" fontId="1" fillId="16" borderId="15" xfId="45" applyFill="1" applyBorder="1" applyAlignment="1">
      <alignment horizontal="center" vertical="center" wrapText="1"/>
    </xf>
    <xf numFmtId="0" fontId="23" fillId="0" borderId="37" xfId="45" applyFont="1" applyBorder="1" applyAlignment="1">
      <alignment horizontal="center" vertical="center" wrapText="1"/>
    </xf>
    <xf numFmtId="0" fontId="23" fillId="0" borderId="38" xfId="45" applyFont="1" applyBorder="1" applyAlignment="1">
      <alignment horizontal="center" vertical="center" wrapText="1"/>
    </xf>
    <xf numFmtId="0" fontId="1" fillId="16" borderId="23" xfId="45" applyFill="1" applyBorder="1" applyAlignment="1">
      <alignment horizontal="center" vertical="center" wrapText="1"/>
    </xf>
    <xf numFmtId="175" fontId="1" fillId="16" borderId="33" xfId="48" applyNumberFormat="1" applyFont="1" applyFill="1" applyBorder="1" applyAlignment="1">
      <alignment horizontal="center" vertical="center" wrapText="1"/>
    </xf>
    <xf numFmtId="175" fontId="1" fillId="16" borderId="15" xfId="48" applyNumberFormat="1" applyFont="1" applyFill="1" applyBorder="1" applyAlignment="1">
      <alignment horizontal="center" vertical="center" wrapText="1"/>
    </xf>
    <xf numFmtId="175" fontId="1" fillId="16" borderId="39" xfId="48" applyNumberFormat="1" applyFont="1" applyFill="1" applyBorder="1" applyAlignment="1">
      <alignment horizontal="center" vertical="center" wrapText="1"/>
    </xf>
    <xf numFmtId="175" fontId="1" fillId="16" borderId="34" xfId="48" applyNumberFormat="1" applyFont="1" applyFill="1" applyBorder="1" applyAlignment="1">
      <alignment horizontal="center" vertical="center" wrapText="1"/>
    </xf>
    <xf numFmtId="175" fontId="1" fillId="16" borderId="36" xfId="48" applyNumberFormat="1" applyFont="1" applyFill="1" applyBorder="1" applyAlignment="1">
      <alignment horizontal="center" vertical="center" wrapText="1"/>
    </xf>
    <xf numFmtId="175" fontId="1" fillId="16" borderId="40" xfId="48"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169" fontId="7" fillId="0" borderId="14" xfId="8" applyNumberFormat="1" applyFont="1" applyFill="1" applyBorder="1" applyAlignment="1">
      <alignment horizontal="center" vertical="center" wrapText="1"/>
    </xf>
    <xf numFmtId="169" fontId="7" fillId="0" borderId="15" xfId="8" applyNumberFormat="1" applyFont="1" applyFill="1" applyBorder="1" applyAlignment="1">
      <alignment horizontal="center" vertical="center" wrapText="1"/>
    </xf>
    <xf numFmtId="169" fontId="7" fillId="0" borderId="12" xfId="8" applyNumberFormat="1" applyFont="1" applyFill="1" applyBorder="1" applyAlignment="1">
      <alignment horizontal="center" vertical="center" wrapText="1"/>
    </xf>
    <xf numFmtId="166" fontId="3" fillId="0" borderId="1" xfId="1" applyNumberFormat="1" applyFont="1" applyFill="1" applyBorder="1" applyAlignment="1">
      <alignment horizontal="center" vertical="center" wrapText="1"/>
    </xf>
    <xf numFmtId="166" fontId="7" fillId="0" borderId="1" xfId="1" applyNumberFormat="1" applyFont="1" applyFill="1" applyBorder="1" applyAlignment="1">
      <alignment horizontal="center" vertical="center" wrapText="1"/>
    </xf>
    <xf numFmtId="169" fontId="7" fillId="0" borderId="1" xfId="2" applyNumberFormat="1" applyFont="1" applyFill="1" applyBorder="1" applyAlignment="1">
      <alignment horizontal="center" vertical="center" wrapText="1"/>
    </xf>
    <xf numFmtId="9" fontId="11" fillId="0" borderId="1" xfId="4" applyFont="1" applyFill="1" applyBorder="1" applyAlignment="1">
      <alignment horizontal="center" vertical="center" wrapText="1"/>
    </xf>
    <xf numFmtId="166" fontId="3" fillId="0" borderId="14" xfId="1" applyNumberFormat="1" applyFont="1" applyFill="1" applyBorder="1" applyAlignment="1">
      <alignment horizontal="center" vertical="center" wrapText="1"/>
    </xf>
    <xf numFmtId="166" fontId="7" fillId="0" borderId="15" xfId="1" applyNumberFormat="1" applyFont="1" applyFill="1" applyBorder="1" applyAlignment="1">
      <alignment horizontal="center" vertical="center" wrapText="1"/>
    </xf>
    <xf numFmtId="166" fontId="7" fillId="0" borderId="12" xfId="1" applyNumberFormat="1" applyFont="1" applyFill="1" applyBorder="1" applyAlignment="1">
      <alignment horizontal="center" vertical="center" wrapText="1"/>
    </xf>
    <xf numFmtId="169" fontId="7" fillId="0" borderId="1" xfId="8" applyNumberFormat="1"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14" xfId="0" applyFont="1" applyFill="1" applyBorder="1" applyAlignment="1">
      <alignment horizontal="center" vertical="center" wrapText="1"/>
    </xf>
    <xf numFmtId="14" fontId="7" fillId="0" borderId="14" xfId="0" applyNumberFormat="1" applyFont="1" applyFill="1" applyBorder="1" applyAlignment="1">
      <alignment horizontal="center" vertical="center" wrapText="1"/>
    </xf>
    <xf numFmtId="14" fontId="7" fillId="0" borderId="15" xfId="0" applyNumberFormat="1" applyFont="1" applyFill="1" applyBorder="1" applyAlignment="1">
      <alignment horizontal="center" vertical="center" wrapText="1"/>
    </xf>
    <xf numFmtId="14" fontId="7" fillId="0" borderId="12" xfId="0" applyNumberFormat="1" applyFont="1" applyFill="1" applyBorder="1" applyAlignment="1">
      <alignment horizontal="center" vertical="center" wrapText="1"/>
    </xf>
    <xf numFmtId="9" fontId="11" fillId="0" borderId="14" xfId="4" applyFont="1" applyFill="1" applyBorder="1" applyAlignment="1">
      <alignment horizontal="center" vertical="center" wrapText="1"/>
    </xf>
    <xf numFmtId="168" fontId="7" fillId="0" borderId="15" xfId="8" applyFont="1" applyFill="1" applyBorder="1" applyAlignment="1">
      <alignment horizontal="right" vertical="center"/>
    </xf>
    <xf numFmtId="174" fontId="11" fillId="0" borderId="1" xfId="4" applyNumberFormat="1" applyFont="1" applyFill="1" applyBorder="1" applyAlignment="1">
      <alignment horizontal="center" vertical="center" wrapText="1"/>
    </xf>
    <xf numFmtId="169" fontId="7" fillId="0" borderId="1" xfId="13"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66" fontId="3" fillId="0" borderId="1" xfId="7" applyNumberFormat="1" applyFont="1" applyFill="1" applyBorder="1" applyAlignment="1">
      <alignment horizontal="center" vertical="center" wrapText="1"/>
    </xf>
    <xf numFmtId="166" fontId="7" fillId="0" borderId="1" xfId="7" applyNumberFormat="1" applyFont="1" applyFill="1" applyBorder="1" applyAlignment="1">
      <alignment horizontal="center" vertical="center" wrapText="1"/>
    </xf>
    <xf numFmtId="9" fontId="3" fillId="0" borderId="14" xfId="6" applyFont="1" applyFill="1" applyBorder="1" applyAlignment="1">
      <alignment horizontal="center" vertical="center" wrapText="1"/>
    </xf>
    <xf numFmtId="9" fontId="7" fillId="0" borderId="15" xfId="6" applyFont="1" applyFill="1" applyBorder="1" applyAlignment="1">
      <alignment horizontal="center" vertical="center" wrapText="1"/>
    </xf>
    <xf numFmtId="9" fontId="7" fillId="0" borderId="12" xfId="6" applyFont="1" applyFill="1" applyBorder="1" applyAlignment="1">
      <alignment horizontal="center" vertical="center" wrapText="1"/>
    </xf>
    <xf numFmtId="169" fontId="7" fillId="0" borderId="14" xfId="2" applyNumberFormat="1" applyFont="1" applyFill="1" applyBorder="1" applyAlignment="1">
      <alignment horizontal="center" vertical="center" wrapText="1"/>
    </xf>
    <xf numFmtId="169" fontId="7" fillId="0" borderId="15" xfId="2" applyNumberFormat="1" applyFont="1" applyFill="1" applyBorder="1" applyAlignment="1">
      <alignment horizontal="center" vertical="center" wrapText="1"/>
    </xf>
    <xf numFmtId="169" fontId="7" fillId="0" borderId="12" xfId="2" applyNumberFormat="1" applyFont="1" applyFill="1" applyBorder="1" applyAlignment="1">
      <alignment horizontal="center" vertical="center" wrapText="1"/>
    </xf>
    <xf numFmtId="0" fontId="3" fillId="0" borderId="14"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1" xfId="0" applyFont="1" applyFill="1" applyBorder="1" applyAlignment="1">
      <alignment horizontal="justify" vertical="center"/>
    </xf>
    <xf numFmtId="0" fontId="7" fillId="0" borderId="15"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1" xfId="0" applyFont="1" applyFill="1" applyBorder="1" applyAlignment="1">
      <alignment horizontal="center" vertical="center"/>
    </xf>
    <xf numFmtId="167" fontId="7" fillId="0" borderId="14" xfId="10" applyFont="1" applyFill="1" applyBorder="1" applyAlignment="1">
      <alignment horizontal="center" vertical="center"/>
    </xf>
    <xf numFmtId="167" fontId="7" fillId="0" borderId="15" xfId="10" applyFont="1" applyFill="1" applyBorder="1" applyAlignment="1">
      <alignment horizontal="center" vertical="center"/>
    </xf>
    <xf numFmtId="167" fontId="7" fillId="0" borderId="12" xfId="10" applyFont="1" applyFill="1" applyBorder="1" applyAlignment="1">
      <alignment horizontal="center" vertical="center"/>
    </xf>
    <xf numFmtId="9" fontId="11" fillId="0" borderId="12" xfId="4" applyFont="1" applyFill="1" applyBorder="1" applyAlignment="1">
      <alignment horizontal="center" vertical="center" wrapText="1"/>
    </xf>
    <xf numFmtId="0" fontId="3" fillId="0" borderId="12" xfId="0" applyFont="1" applyFill="1" applyBorder="1" applyAlignment="1">
      <alignment horizontal="center" vertical="center" wrapText="1"/>
    </xf>
    <xf numFmtId="9" fontId="11" fillId="0" borderId="1" xfId="4" applyNumberFormat="1" applyFont="1" applyFill="1" applyBorder="1" applyAlignment="1">
      <alignment horizontal="center" vertical="center" wrapText="1"/>
    </xf>
    <xf numFmtId="0" fontId="4" fillId="3" borderId="8" xfId="0" applyFont="1" applyFill="1" applyBorder="1" applyAlignment="1" applyProtection="1">
      <alignment horizontal="left" vertical="center" wrapText="1"/>
      <protection locked="0"/>
    </xf>
    <xf numFmtId="0" fontId="4" fillId="3" borderId="9" xfId="0" applyFont="1" applyFill="1" applyBorder="1" applyAlignment="1" applyProtection="1">
      <alignment horizontal="left" vertical="center" wrapText="1"/>
      <protection locked="0"/>
    </xf>
    <xf numFmtId="0" fontId="4" fillId="3" borderId="8" xfId="0" applyFont="1" applyFill="1" applyBorder="1" applyAlignment="1">
      <alignment horizontal="left" vertical="center" wrapText="1"/>
    </xf>
    <xf numFmtId="0" fontId="4" fillId="3" borderId="13" xfId="0" applyFont="1" applyFill="1" applyBorder="1" applyAlignment="1">
      <alignment horizontal="left" vertical="center" wrapText="1"/>
    </xf>
    <xf numFmtId="0" fontId="4" fillId="4" borderId="14" xfId="0" applyFont="1" applyFill="1" applyBorder="1" applyAlignment="1">
      <alignment horizontal="center" vertical="center" wrapText="1"/>
    </xf>
    <xf numFmtId="0" fontId="4" fillId="4" borderId="12" xfId="0" applyFont="1" applyFill="1" applyBorder="1" applyAlignment="1">
      <alignment horizontal="center" vertical="center" wrapText="1"/>
    </xf>
    <xf numFmtId="9" fontId="4" fillId="5" borderId="14" xfId="4" applyFont="1" applyFill="1" applyBorder="1" applyAlignment="1">
      <alignment horizontal="center" vertical="center" wrapText="1"/>
    </xf>
    <xf numFmtId="9" fontId="4" fillId="5" borderId="12" xfId="4"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5" borderId="9" xfId="0" applyFont="1" applyFill="1" applyBorder="1" applyAlignment="1">
      <alignment horizontal="center" vertical="center" wrapText="1"/>
    </xf>
    <xf numFmtId="166" fontId="4" fillId="6" borderId="14" xfId="1" applyNumberFormat="1" applyFont="1" applyFill="1" applyBorder="1" applyAlignment="1">
      <alignment horizontal="center" vertical="center" wrapText="1"/>
    </xf>
    <xf numFmtId="166" fontId="4" fillId="6" borderId="12" xfId="1" applyNumberFormat="1" applyFont="1" applyFill="1" applyBorder="1" applyAlignment="1">
      <alignment horizontal="center" vertical="center" wrapText="1"/>
    </xf>
    <xf numFmtId="167" fontId="7" fillId="0" borderId="1" xfId="10" applyFont="1" applyFill="1" applyBorder="1" applyAlignment="1">
      <alignment horizontal="center" vertical="center" wrapText="1"/>
    </xf>
    <xf numFmtId="167" fontId="7" fillId="0" borderId="1" xfId="3" applyFont="1" applyFill="1" applyBorder="1" applyAlignment="1">
      <alignment horizontal="center" vertical="center" wrapText="1"/>
    </xf>
    <xf numFmtId="0" fontId="3" fillId="0" borderId="1" xfId="0" applyFont="1" applyBorder="1" applyAlignment="1">
      <alignment horizontal="center" vertical="center" wrapText="1"/>
    </xf>
    <xf numFmtId="0" fontId="19" fillId="0" borderId="1" xfId="0" applyFont="1" applyBorder="1" applyAlignment="1">
      <alignment horizontal="center" vertical="center" wrapText="1"/>
    </xf>
    <xf numFmtId="167" fontId="7" fillId="0" borderId="14" xfId="3" applyFont="1" applyFill="1" applyBorder="1" applyAlignment="1">
      <alignment horizontal="center" vertical="center" wrapText="1"/>
    </xf>
    <xf numFmtId="167" fontId="7" fillId="0" borderId="15" xfId="3" applyFont="1" applyFill="1" applyBorder="1" applyAlignment="1">
      <alignment horizontal="center" vertical="center" wrapText="1"/>
    </xf>
    <xf numFmtId="167" fontId="7" fillId="0" borderId="12" xfId="3" applyFont="1" applyFill="1" applyBorder="1" applyAlignment="1">
      <alignment horizontal="center" vertical="center" wrapText="1"/>
    </xf>
    <xf numFmtId="9" fontId="11" fillId="0" borderId="14" xfId="4" applyNumberFormat="1" applyFont="1" applyFill="1" applyBorder="1" applyAlignment="1">
      <alignment horizontal="center" vertical="center" wrapText="1"/>
    </xf>
    <xf numFmtId="0" fontId="5" fillId="8" borderId="41" xfId="0" applyFont="1" applyFill="1" applyBorder="1" applyAlignment="1" applyProtection="1">
      <alignment horizontal="center" vertical="center" wrapText="1"/>
      <protection locked="0"/>
    </xf>
    <xf numFmtId="0" fontId="5" fillId="8" borderId="42" xfId="0" applyFont="1" applyFill="1" applyBorder="1" applyAlignment="1" applyProtection="1">
      <alignment horizontal="center" vertical="center" wrapText="1"/>
      <protection locked="0"/>
    </xf>
    <xf numFmtId="166" fontId="3" fillId="0" borderId="14" xfId="7" applyNumberFormat="1" applyFont="1" applyFill="1" applyBorder="1" applyAlignment="1" applyProtection="1">
      <alignment horizontal="center" vertical="center" wrapText="1"/>
      <protection locked="0"/>
    </xf>
    <xf numFmtId="166" fontId="7" fillId="0" borderId="15" xfId="7" applyNumberFormat="1" applyFont="1" applyFill="1" applyBorder="1" applyAlignment="1" applyProtection="1">
      <alignment horizontal="center" vertical="center" wrapText="1"/>
      <protection locked="0"/>
    </xf>
    <xf numFmtId="166" fontId="7" fillId="0" borderId="12" xfId="7" applyNumberFormat="1" applyFont="1" applyFill="1" applyBorder="1" applyAlignment="1" applyProtection="1">
      <alignment horizontal="center" vertical="center" wrapText="1"/>
      <protection locked="0"/>
    </xf>
    <xf numFmtId="14" fontId="3" fillId="0" borderId="1" xfId="0" applyNumberFormat="1" applyFont="1" applyFill="1" applyBorder="1" applyAlignment="1">
      <alignment horizontal="center" vertical="center" wrapText="1"/>
    </xf>
    <xf numFmtId="0" fontId="7" fillId="7" borderId="1" xfId="5" applyFont="1" applyFill="1" applyBorder="1" applyAlignment="1" applyProtection="1">
      <alignment horizontal="center" vertical="center" wrapText="1"/>
      <protection locked="0"/>
    </xf>
    <xf numFmtId="0" fontId="7" fillId="7" borderId="1" xfId="5" applyFont="1" applyFill="1" applyBorder="1" applyAlignment="1" applyProtection="1">
      <alignment horizontal="justify" vertical="center" wrapText="1"/>
      <protection locked="0"/>
    </xf>
    <xf numFmtId="166" fontId="7" fillId="7" borderId="1" xfId="1" applyNumberFormat="1" applyFont="1" applyFill="1" applyBorder="1" applyAlignment="1" applyProtection="1">
      <alignment horizontal="center" vertical="center" wrapText="1"/>
      <protection locked="0"/>
    </xf>
    <xf numFmtId="0" fontId="7" fillId="0" borderId="15" xfId="5" applyFont="1" applyFill="1" applyBorder="1" applyAlignment="1" applyProtection="1">
      <alignment horizontal="center" vertical="center" wrapText="1"/>
      <protection locked="0"/>
    </xf>
    <xf numFmtId="0" fontId="7" fillId="0" borderId="12" xfId="5" applyFont="1" applyFill="1" applyBorder="1" applyAlignment="1" applyProtection="1">
      <alignment horizontal="center" vertical="center" wrapText="1"/>
      <protection locked="0"/>
    </xf>
    <xf numFmtId="14" fontId="7" fillId="0" borderId="14" xfId="5" applyNumberFormat="1" applyFont="1" applyFill="1" applyBorder="1" applyAlignment="1" applyProtection="1">
      <alignment horizontal="center" vertical="center" wrapText="1"/>
      <protection locked="0"/>
    </xf>
    <xf numFmtId="14" fontId="7" fillId="0" borderId="15" xfId="5" applyNumberFormat="1" applyFont="1" applyFill="1" applyBorder="1" applyAlignment="1" applyProtection="1">
      <alignment horizontal="center" vertical="center" wrapText="1"/>
      <protection locked="0"/>
    </xf>
    <xf numFmtId="14" fontId="7" fillId="0" borderId="12" xfId="5" applyNumberFormat="1" applyFont="1" applyFill="1" applyBorder="1" applyAlignment="1" applyProtection="1">
      <alignment horizontal="center" vertical="center" wrapText="1"/>
      <protection locked="0"/>
    </xf>
    <xf numFmtId="167" fontId="7" fillId="0" borderId="14" xfId="3" applyFont="1" applyFill="1" applyBorder="1" applyAlignment="1" applyProtection="1">
      <alignment horizontal="center" vertical="center" wrapText="1"/>
      <protection locked="0"/>
    </xf>
    <xf numFmtId="167" fontId="7" fillId="0" borderId="15" xfId="3" applyFont="1" applyFill="1" applyBorder="1" applyAlignment="1" applyProtection="1">
      <alignment horizontal="center" vertical="center" wrapText="1"/>
      <protection locked="0"/>
    </xf>
    <xf numFmtId="167" fontId="7" fillId="0" borderId="12" xfId="3" applyFont="1" applyFill="1" applyBorder="1" applyAlignment="1" applyProtection="1">
      <alignment horizontal="center" vertical="center" wrapText="1"/>
      <protection locked="0"/>
    </xf>
    <xf numFmtId="166" fontId="3" fillId="0" borderId="15" xfId="1" applyNumberFormat="1" applyFont="1" applyFill="1" applyBorder="1" applyAlignment="1" applyProtection="1">
      <alignment horizontal="center" vertical="center" wrapText="1"/>
      <protection locked="0"/>
    </xf>
    <xf numFmtId="166" fontId="7" fillId="0" borderId="15" xfId="1" applyNumberFormat="1" applyFont="1" applyFill="1" applyBorder="1" applyAlignment="1" applyProtection="1">
      <alignment horizontal="center" vertical="center" wrapText="1"/>
      <protection locked="0"/>
    </xf>
    <xf numFmtId="166" fontId="7" fillId="0" borderId="12" xfId="1" applyNumberFormat="1" applyFont="1" applyFill="1" applyBorder="1" applyAlignment="1" applyProtection="1">
      <alignment horizontal="center" vertical="center" wrapText="1"/>
      <protection locked="0"/>
    </xf>
    <xf numFmtId="9" fontId="7" fillId="7" borderId="1" xfId="4" applyFont="1" applyFill="1" applyBorder="1" applyAlignment="1" applyProtection="1">
      <alignment horizontal="center" vertical="center" wrapText="1"/>
      <protection locked="0"/>
    </xf>
    <xf numFmtId="9" fontId="11" fillId="0" borderId="14" xfId="4" applyFont="1" applyFill="1" applyBorder="1" applyAlignment="1" applyProtection="1">
      <alignment horizontal="center" vertical="center" wrapText="1"/>
      <protection locked="0"/>
    </xf>
    <xf numFmtId="9" fontId="11" fillId="0" borderId="15" xfId="4" applyFont="1" applyFill="1" applyBorder="1" applyAlignment="1" applyProtection="1">
      <alignment horizontal="center" vertical="center" wrapText="1"/>
      <protection locked="0"/>
    </xf>
    <xf numFmtId="9" fontId="11" fillId="0" borderId="12" xfId="4" applyFont="1" applyFill="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6" fillId="2" borderId="4" xfId="0" applyFont="1" applyFill="1" applyBorder="1" applyAlignment="1">
      <alignment horizontal="right" vertical="center" wrapText="1"/>
    </xf>
    <xf numFmtId="0" fontId="6" fillId="2" borderId="5" xfId="0" applyFont="1" applyFill="1" applyBorder="1" applyAlignment="1">
      <alignment horizontal="right" vertical="center" wrapText="1"/>
    </xf>
    <xf numFmtId="0" fontId="6" fillId="2" borderId="6" xfId="0" applyFont="1" applyFill="1" applyBorder="1" applyAlignment="1">
      <alignment horizontal="right" vertical="center" wrapText="1"/>
    </xf>
    <xf numFmtId="0" fontId="6" fillId="2" borderId="7" xfId="0" applyFont="1" applyFill="1" applyBorder="1" applyAlignment="1">
      <alignment horizontal="right" vertical="center" wrapText="1"/>
    </xf>
    <xf numFmtId="0" fontId="6" fillId="2" borderId="8" xfId="0" applyFont="1" applyFill="1" applyBorder="1" applyAlignment="1">
      <alignment horizontal="right" vertical="center" wrapText="1"/>
    </xf>
    <xf numFmtId="0" fontId="6" fillId="2" borderId="9" xfId="0" applyFont="1" applyFill="1" applyBorder="1" applyAlignment="1">
      <alignment horizontal="right" vertical="center" wrapText="1"/>
    </xf>
    <xf numFmtId="0" fontId="4" fillId="0" borderId="1" xfId="0" applyFont="1" applyFill="1" applyBorder="1" applyAlignment="1" applyProtection="1">
      <alignment horizontal="left" vertical="center" wrapText="1"/>
      <protection locked="0"/>
    </xf>
    <xf numFmtId="0" fontId="4" fillId="0" borderId="12" xfId="0" applyFont="1" applyFill="1" applyBorder="1" applyAlignment="1" applyProtection="1">
      <alignment horizontal="left" vertical="center" wrapText="1"/>
      <protection locked="0"/>
    </xf>
    <xf numFmtId="0" fontId="4" fillId="3" borderId="1" xfId="0" applyFont="1" applyFill="1" applyBorder="1" applyAlignment="1">
      <alignment horizontal="left" vertical="center" wrapText="1"/>
    </xf>
    <xf numFmtId="0" fontId="7" fillId="0" borderId="1" xfId="5" applyFont="1" applyFill="1" applyBorder="1" applyAlignment="1" applyProtection="1">
      <alignment horizontal="center" vertical="center" wrapText="1"/>
      <protection locked="0"/>
    </xf>
    <xf numFmtId="14" fontId="7" fillId="0" borderId="1" xfId="5" applyNumberFormat="1" applyFont="1" applyFill="1" applyBorder="1" applyAlignment="1" applyProtection="1">
      <alignment horizontal="center" vertical="center" wrapText="1"/>
      <protection locked="0"/>
    </xf>
    <xf numFmtId="0" fontId="4" fillId="0" borderId="1" xfId="49" applyFont="1" applyBorder="1" applyAlignment="1" applyProtection="1">
      <alignment horizontal="left" vertical="center" wrapText="1"/>
      <protection locked="0"/>
    </xf>
    <xf numFmtId="14" fontId="3" fillId="0" borderId="1" xfId="49" applyNumberFormat="1" applyBorder="1" applyAlignment="1">
      <alignment horizontal="left" vertical="center" wrapText="1"/>
    </xf>
    <xf numFmtId="0" fontId="4" fillId="0" borderId="4" xfId="49" applyFont="1" applyBorder="1" applyAlignment="1" applyProtection="1">
      <alignment horizontal="center" vertical="center" wrapText="1"/>
      <protection locked="0"/>
    </xf>
    <xf numFmtId="0" fontId="4" fillId="0" borderId="44" xfId="49" applyFont="1" applyBorder="1" applyAlignment="1" applyProtection="1">
      <alignment horizontal="center" vertical="center" wrapText="1"/>
      <protection locked="0"/>
    </xf>
    <xf numFmtId="0" fontId="4" fillId="3" borderId="8" xfId="49" applyFont="1" applyFill="1" applyBorder="1" applyAlignment="1" applyProtection="1">
      <alignment horizontal="left" vertical="center" wrapText="1"/>
      <protection locked="0"/>
    </xf>
    <xf numFmtId="0" fontId="4" fillId="3" borderId="9" xfId="49" applyFont="1" applyFill="1" applyBorder="1" applyAlignment="1" applyProtection="1">
      <alignment horizontal="left" vertical="center" wrapText="1"/>
      <protection locked="0"/>
    </xf>
    <xf numFmtId="0" fontId="4" fillId="3" borderId="8" xfId="49" applyFont="1" applyFill="1" applyBorder="1" applyAlignment="1">
      <alignment vertical="center" wrapText="1"/>
    </xf>
    <xf numFmtId="0" fontId="4" fillId="3" borderId="13" xfId="49" applyFont="1" applyFill="1" applyBorder="1" applyAlignment="1">
      <alignment vertical="center" wrapText="1"/>
    </xf>
    <xf numFmtId="0" fontId="40" fillId="2" borderId="1" xfId="49" applyFont="1" applyFill="1" applyBorder="1" applyAlignment="1">
      <alignment horizontal="center" vertical="center" wrapText="1"/>
    </xf>
    <xf numFmtId="0" fontId="41" fillId="2" borderId="2" xfId="49" applyFont="1" applyFill="1" applyBorder="1" applyAlignment="1">
      <alignment horizontal="center" vertical="center" wrapText="1"/>
    </xf>
    <xf numFmtId="0" fontId="41" fillId="2" borderId="0" xfId="49" applyFont="1" applyFill="1" applyAlignment="1">
      <alignment horizontal="center" vertical="center" wrapText="1"/>
    </xf>
    <xf numFmtId="0" fontId="41" fillId="2" borderId="6" xfId="49" applyFont="1" applyFill="1" applyBorder="1" applyAlignment="1">
      <alignment horizontal="center" vertical="center" wrapText="1"/>
    </xf>
    <xf numFmtId="0" fontId="41" fillId="2" borderId="11" xfId="49" applyFont="1" applyFill="1" applyBorder="1" applyAlignment="1">
      <alignment horizontal="center" vertical="center" wrapText="1"/>
    </xf>
    <xf numFmtId="0" fontId="42" fillId="2" borderId="4" xfId="49" applyFont="1" applyFill="1" applyBorder="1" applyAlignment="1">
      <alignment horizontal="right" vertical="center" wrapText="1"/>
    </xf>
    <xf numFmtId="0" fontId="42" fillId="2" borderId="5" xfId="49" applyFont="1" applyFill="1" applyBorder="1" applyAlignment="1">
      <alignment horizontal="right" vertical="center" wrapText="1"/>
    </xf>
    <xf numFmtId="0" fontId="42" fillId="2" borderId="6" xfId="49" applyFont="1" applyFill="1" applyBorder="1" applyAlignment="1">
      <alignment horizontal="right" vertical="center" wrapText="1"/>
    </xf>
    <xf numFmtId="0" fontId="42" fillId="2" borderId="7" xfId="49" applyFont="1" applyFill="1" applyBorder="1" applyAlignment="1">
      <alignment horizontal="right" vertical="center" wrapText="1"/>
    </xf>
    <xf numFmtId="0" fontId="42" fillId="2" borderId="8" xfId="49" applyFont="1" applyFill="1" applyBorder="1" applyAlignment="1">
      <alignment horizontal="right" vertical="center" wrapText="1"/>
    </xf>
    <xf numFmtId="0" fontId="42" fillId="2" borderId="9" xfId="49" applyFont="1" applyFill="1" applyBorder="1" applyAlignment="1">
      <alignment horizontal="right" vertical="center" wrapText="1"/>
    </xf>
    <xf numFmtId="0" fontId="4" fillId="0" borderId="12" xfId="49" applyFont="1" applyBorder="1" applyAlignment="1" applyProtection="1">
      <alignment horizontal="left" vertical="center" wrapText="1"/>
      <protection locked="0"/>
    </xf>
    <xf numFmtId="0" fontId="3" fillId="0" borderId="1" xfId="49" applyBorder="1" applyAlignment="1">
      <alignment horizontal="left" vertical="center" wrapText="1"/>
    </xf>
    <xf numFmtId="0" fontId="4" fillId="4" borderId="14" xfId="49" applyFont="1" applyFill="1" applyBorder="1" applyAlignment="1">
      <alignment horizontal="center" vertical="center" wrapText="1"/>
    </xf>
    <xf numFmtId="0" fontId="4" fillId="4" borderId="12" xfId="49" applyFont="1" applyFill="1" applyBorder="1" applyAlignment="1">
      <alignment horizontal="center" vertical="center" wrapText="1"/>
    </xf>
    <xf numFmtId="0" fontId="4" fillId="5" borderId="8" xfId="49" applyFont="1" applyFill="1" applyBorder="1" applyAlignment="1">
      <alignment horizontal="center" vertical="center" wrapText="1"/>
    </xf>
    <xf numFmtId="0" fontId="4" fillId="5" borderId="13" xfId="49" applyFont="1" applyFill="1" applyBorder="1" applyAlignment="1">
      <alignment horizontal="center" vertical="center" wrapText="1"/>
    </xf>
    <xf numFmtId="0" fontId="3" fillId="9" borderId="14" xfId="51" applyFill="1" applyBorder="1" applyAlignment="1" applyProtection="1">
      <alignment horizontal="center" vertical="center" wrapText="1"/>
      <protection locked="0"/>
    </xf>
    <xf numFmtId="0" fontId="3" fillId="9" borderId="15" xfId="51" applyFill="1" applyBorder="1" applyAlignment="1" applyProtection="1">
      <alignment horizontal="center" vertical="center" wrapText="1"/>
      <protection locked="0"/>
    </xf>
    <xf numFmtId="14" fontId="3" fillId="9" borderId="14" xfId="51" applyNumberFormat="1" applyFill="1" applyBorder="1" applyAlignment="1" applyProtection="1">
      <alignment horizontal="center" vertical="center" wrapText="1"/>
      <protection locked="0"/>
    </xf>
    <xf numFmtId="9" fontId="3" fillId="9" borderId="14" xfId="4" applyFont="1" applyFill="1" applyBorder="1" applyAlignment="1">
      <alignment horizontal="center" vertical="center"/>
    </xf>
    <xf numFmtId="9" fontId="3" fillId="9" borderId="15" xfId="4" applyFont="1" applyFill="1" applyBorder="1" applyAlignment="1">
      <alignment horizontal="center" vertical="center"/>
    </xf>
    <xf numFmtId="9" fontId="3" fillId="9" borderId="12" xfId="4" applyFont="1" applyFill="1" applyBorder="1" applyAlignment="1">
      <alignment horizontal="center" vertical="center"/>
    </xf>
    <xf numFmtId="9" fontId="3" fillId="9" borderId="14" xfId="49" applyNumberFormat="1" applyFill="1" applyBorder="1" applyAlignment="1">
      <alignment horizontal="center" vertical="center"/>
    </xf>
    <xf numFmtId="0" fontId="3" fillId="9" borderId="15" xfId="49" applyFill="1" applyBorder="1" applyAlignment="1">
      <alignment horizontal="center" vertical="center"/>
    </xf>
    <xf numFmtId="0" fontId="3" fillId="9" borderId="12" xfId="49" applyFill="1" applyBorder="1" applyAlignment="1">
      <alignment horizontal="center" vertical="center"/>
    </xf>
    <xf numFmtId="0" fontId="4" fillId="3" borderId="1" xfId="49" applyFont="1" applyFill="1" applyBorder="1" applyAlignment="1" applyProtection="1">
      <alignment horizontal="left" vertical="center" wrapText="1"/>
      <protection locked="0"/>
    </xf>
    <xf numFmtId="0" fontId="4" fillId="3" borderId="8" xfId="49" applyFont="1" applyFill="1" applyBorder="1" applyAlignment="1">
      <alignment horizontal="left" vertical="center" wrapText="1"/>
    </xf>
    <xf numFmtId="0" fontId="4" fillId="3" borderId="13" xfId="49" applyFont="1" applyFill="1" applyBorder="1" applyAlignment="1">
      <alignment horizontal="left" vertical="center" wrapText="1"/>
    </xf>
    <xf numFmtId="0" fontId="4" fillId="3" borderId="9" xfId="49" applyFont="1" applyFill="1" applyBorder="1" applyAlignment="1">
      <alignment horizontal="left" vertical="center" wrapText="1"/>
    </xf>
    <xf numFmtId="179" fontId="3" fillId="9" borderId="14" xfId="51" applyNumberFormat="1" applyFill="1" applyBorder="1" applyAlignment="1" applyProtection="1">
      <alignment horizontal="center" vertical="center" wrapText="1"/>
      <protection locked="0"/>
    </xf>
    <xf numFmtId="179" fontId="3" fillId="9" borderId="15" xfId="51" applyNumberFormat="1" applyFill="1" applyBorder="1" applyAlignment="1" applyProtection="1">
      <alignment horizontal="center" vertical="center" wrapText="1"/>
      <protection locked="0"/>
    </xf>
    <xf numFmtId="179" fontId="3" fillId="9" borderId="12" xfId="51" applyNumberFormat="1" applyFill="1" applyBorder="1" applyAlignment="1" applyProtection="1">
      <alignment horizontal="center" vertical="center" wrapText="1"/>
      <protection locked="0"/>
    </xf>
    <xf numFmtId="166" fontId="3" fillId="9" borderId="14" xfId="1" applyNumberFormat="1" applyFont="1" applyFill="1" applyBorder="1" applyAlignment="1" applyProtection="1">
      <alignment horizontal="center" vertical="center" wrapText="1"/>
      <protection locked="0"/>
    </xf>
    <xf numFmtId="166" fontId="3" fillId="9" borderId="15" xfId="1" applyNumberFormat="1" applyFont="1" applyFill="1" applyBorder="1" applyAlignment="1" applyProtection="1">
      <alignment horizontal="center" vertical="center" wrapText="1"/>
      <protection locked="0"/>
    </xf>
    <xf numFmtId="166" fontId="3" fillId="9" borderId="12" xfId="1" applyNumberFormat="1" applyFont="1" applyFill="1" applyBorder="1" applyAlignment="1" applyProtection="1">
      <alignment horizontal="center" vertical="center" wrapText="1"/>
      <protection locked="0"/>
    </xf>
    <xf numFmtId="0" fontId="3" fillId="0" borderId="14" xfId="51" applyBorder="1" applyAlignment="1" applyProtection="1">
      <alignment horizontal="center" vertical="center" wrapText="1"/>
      <protection locked="0"/>
    </xf>
    <xf numFmtId="0" fontId="3" fillId="0" borderId="15" xfId="51" applyBorder="1" applyAlignment="1" applyProtection="1">
      <alignment horizontal="center" vertical="center" wrapText="1"/>
      <protection locked="0"/>
    </xf>
    <xf numFmtId="14" fontId="3" fillId="0" borderId="14" xfId="51" applyNumberFormat="1" applyBorder="1" applyAlignment="1" applyProtection="1">
      <alignment horizontal="center" vertical="center" wrapText="1"/>
      <protection locked="0"/>
    </xf>
    <xf numFmtId="14" fontId="3" fillId="0" borderId="15" xfId="51" applyNumberFormat="1" applyBorder="1" applyAlignment="1" applyProtection="1">
      <alignment horizontal="center" vertical="center" wrapText="1"/>
      <protection locked="0"/>
    </xf>
    <xf numFmtId="9" fontId="3" fillId="0" borderId="14" xfId="4" applyFont="1" applyFill="1" applyBorder="1" applyAlignment="1">
      <alignment horizontal="center" vertical="center"/>
    </xf>
    <xf numFmtId="9" fontId="3" fillId="0" borderId="12" xfId="4" applyFont="1" applyFill="1" applyBorder="1" applyAlignment="1">
      <alignment horizontal="center" vertical="center"/>
    </xf>
    <xf numFmtId="9" fontId="3" fillId="0" borderId="14" xfId="49" applyNumberFormat="1" applyBorder="1" applyAlignment="1">
      <alignment horizontal="center" vertical="center"/>
    </xf>
    <xf numFmtId="0" fontId="3" fillId="0" borderId="12" xfId="49" applyBorder="1" applyAlignment="1">
      <alignment horizontal="center" vertical="center"/>
    </xf>
    <xf numFmtId="179" fontId="3" fillId="0" borderId="14" xfId="1" applyNumberFormat="1" applyFont="1" applyFill="1" applyBorder="1" applyAlignment="1" applyProtection="1">
      <alignment horizontal="center" vertical="center" wrapText="1"/>
      <protection locked="0"/>
    </xf>
    <xf numFmtId="179" fontId="3" fillId="0" borderId="12" xfId="1" applyNumberFormat="1" applyFont="1" applyFill="1" applyBorder="1" applyAlignment="1" applyProtection="1">
      <alignment horizontal="center" vertical="center" wrapText="1"/>
      <protection locked="0"/>
    </xf>
    <xf numFmtId="166" fontId="3" fillId="0" borderId="14" xfId="1" applyNumberFormat="1" applyFont="1" applyFill="1" applyBorder="1" applyAlignment="1" applyProtection="1">
      <alignment horizontal="center" vertical="center" wrapText="1"/>
      <protection locked="0"/>
    </xf>
    <xf numFmtId="166" fontId="3" fillId="0" borderId="12" xfId="1" applyNumberFormat="1" applyFont="1" applyFill="1" applyBorder="1" applyAlignment="1" applyProtection="1">
      <alignment horizontal="center" vertical="center" wrapText="1"/>
      <protection locked="0"/>
    </xf>
    <xf numFmtId="179" fontId="3" fillId="0" borderId="14" xfId="1" applyNumberFormat="1" applyFont="1" applyBorder="1" applyAlignment="1">
      <alignment horizontal="center" vertical="center" wrapText="1"/>
    </xf>
    <xf numFmtId="179" fontId="3" fillId="0" borderId="15" xfId="1" applyNumberFormat="1" applyFont="1" applyBorder="1" applyAlignment="1">
      <alignment horizontal="center" vertical="center" wrapText="1"/>
    </xf>
    <xf numFmtId="179" fontId="3" fillId="0" borderId="12" xfId="1" applyNumberFormat="1" applyFont="1" applyBorder="1" applyAlignment="1">
      <alignment horizontal="center" vertical="center" wrapText="1"/>
    </xf>
    <xf numFmtId="0" fontId="3" fillId="0" borderId="14" xfId="49" applyBorder="1" applyAlignment="1">
      <alignment horizontal="center" vertical="center" wrapText="1"/>
    </xf>
    <xf numFmtId="0" fontId="3" fillId="0" borderId="15" xfId="49" applyBorder="1" applyAlignment="1">
      <alignment horizontal="center" vertical="center" wrapText="1"/>
    </xf>
    <xf numFmtId="0" fontId="3" fillId="0" borderId="12" xfId="49" applyBorder="1" applyAlignment="1">
      <alignment horizontal="center" vertical="center" wrapText="1"/>
    </xf>
    <xf numFmtId="0" fontId="3" fillId="0" borderId="1" xfId="49" applyBorder="1" applyAlignment="1">
      <alignment horizontal="center" vertical="center" wrapText="1"/>
    </xf>
    <xf numFmtId="14" fontId="3" fillId="0" borderId="15" xfId="49" applyNumberFormat="1" applyBorder="1" applyAlignment="1">
      <alignment horizontal="center" vertical="center" wrapText="1"/>
    </xf>
    <xf numFmtId="14" fontId="3" fillId="0" borderId="12" xfId="49" applyNumberFormat="1" applyBorder="1" applyAlignment="1">
      <alignment horizontal="center" vertical="center" wrapText="1"/>
    </xf>
    <xf numFmtId="14" fontId="3" fillId="0" borderId="1" xfId="49" applyNumberFormat="1" applyBorder="1" applyAlignment="1">
      <alignment horizontal="center" vertical="center" wrapText="1"/>
    </xf>
    <xf numFmtId="9" fontId="3" fillId="0" borderId="15" xfId="4" applyFont="1" applyFill="1" applyBorder="1" applyAlignment="1">
      <alignment horizontal="center" vertical="center"/>
    </xf>
    <xf numFmtId="0" fontId="3" fillId="0" borderId="15" xfId="49" applyBorder="1" applyAlignment="1">
      <alignment horizontal="center" vertical="center"/>
    </xf>
    <xf numFmtId="14" fontId="3" fillId="0" borderId="14" xfId="49" applyNumberFormat="1" applyBorder="1" applyAlignment="1">
      <alignment horizontal="center" vertical="center" wrapText="1"/>
    </xf>
    <xf numFmtId="9" fontId="3" fillId="0" borderId="14" xfId="4" applyFont="1" applyFill="1" applyBorder="1" applyAlignment="1">
      <alignment horizontal="center" vertical="center" wrapText="1"/>
    </xf>
    <xf numFmtId="9" fontId="3" fillId="0" borderId="15" xfId="4" applyFont="1" applyFill="1" applyBorder="1" applyAlignment="1">
      <alignment horizontal="center" vertical="center" wrapText="1"/>
    </xf>
    <xf numFmtId="9" fontId="3" fillId="0" borderId="12" xfId="4" applyFont="1" applyFill="1" applyBorder="1" applyAlignment="1">
      <alignment horizontal="center" vertical="center" wrapText="1"/>
    </xf>
    <xf numFmtId="179" fontId="3" fillId="0" borderId="14" xfId="2" applyNumberFormat="1" applyFont="1" applyFill="1" applyBorder="1" applyAlignment="1">
      <alignment horizontal="center" vertical="center" wrapText="1"/>
    </xf>
    <xf numFmtId="179" fontId="3" fillId="0" borderId="15" xfId="2" applyNumberFormat="1" applyFont="1" applyFill="1" applyBorder="1" applyAlignment="1">
      <alignment horizontal="center" vertical="center" wrapText="1"/>
    </xf>
    <xf numFmtId="179" fontId="3" fillId="0" borderId="12" xfId="2" applyNumberFormat="1" applyFont="1" applyFill="1" applyBorder="1" applyAlignment="1">
      <alignment horizontal="center" vertical="center" wrapText="1"/>
    </xf>
    <xf numFmtId="0" fontId="4" fillId="3" borderId="11" xfId="49" applyFont="1" applyFill="1" applyBorder="1" applyAlignment="1">
      <alignment horizontal="left" vertical="center" wrapText="1"/>
    </xf>
    <xf numFmtId="0" fontId="4" fillId="4" borderId="1" xfId="49" applyFont="1" applyFill="1" applyBorder="1" applyAlignment="1">
      <alignment horizontal="center" vertical="center" wrapText="1"/>
    </xf>
    <xf numFmtId="0" fontId="4" fillId="5" borderId="1" xfId="49" applyFont="1" applyFill="1" applyBorder="1" applyAlignment="1">
      <alignment horizontal="center" vertical="center" wrapText="1"/>
    </xf>
    <xf numFmtId="166" fontId="3" fillId="0" borderId="14" xfId="1" applyNumberFormat="1" applyFont="1" applyBorder="1" applyAlignment="1">
      <alignment horizontal="center" vertical="center" wrapText="1"/>
    </xf>
    <xf numFmtId="166" fontId="3" fillId="0" borderId="15" xfId="1" applyNumberFormat="1" applyFont="1" applyBorder="1" applyAlignment="1">
      <alignment horizontal="center" vertical="center" wrapText="1"/>
    </xf>
    <xf numFmtId="166" fontId="3" fillId="0" borderId="12" xfId="1" applyNumberFormat="1" applyFont="1" applyBorder="1" applyAlignment="1">
      <alignment horizontal="center" vertical="center" wrapText="1"/>
    </xf>
    <xf numFmtId="166" fontId="6" fillId="8" borderId="0" xfId="1" applyNumberFormat="1" applyFont="1" applyFill="1" applyAlignment="1">
      <alignment horizontal="center" vertical="center"/>
    </xf>
    <xf numFmtId="9" fontId="3" fillId="0" borderId="14" xfId="4" applyFont="1" applyBorder="1" applyAlignment="1">
      <alignment horizontal="center" vertical="center"/>
    </xf>
    <xf numFmtId="9" fontId="3" fillId="0" borderId="12" xfId="4" applyFont="1" applyBorder="1" applyAlignment="1">
      <alignment horizontal="center" vertical="center"/>
    </xf>
  </cellXfs>
  <cellStyles count="53">
    <cellStyle name="BodyStyle" xfId="14"/>
    <cellStyle name="Currency" xfId="15"/>
    <cellStyle name="Euro" xfId="16"/>
    <cellStyle name="HeaderStyle" xfId="17"/>
    <cellStyle name="MainTitle" xfId="18"/>
    <cellStyle name="Millares" xfId="1" builtinId="3"/>
    <cellStyle name="Millares [0] 2" xfId="19"/>
    <cellStyle name="Millares 2" xfId="20"/>
    <cellStyle name="Millares 2 2" xfId="46"/>
    <cellStyle name="Millares 3" xfId="21"/>
    <cellStyle name="Millares 4" xfId="7"/>
    <cellStyle name="Millares 5" xfId="22"/>
    <cellStyle name="Moneda" xfId="2" builtinId="4"/>
    <cellStyle name="Moneda [0]" xfId="3" builtinId="7"/>
    <cellStyle name="Moneda [0] 2" xfId="23"/>
    <cellStyle name="Moneda [0] 3" xfId="10"/>
    <cellStyle name="Moneda 2" xfId="8"/>
    <cellStyle name="Moneda 3" xfId="24"/>
    <cellStyle name="Moneda 3 2" xfId="25"/>
    <cellStyle name="Moneda 4" xfId="26"/>
    <cellStyle name="Moneda 4 2" xfId="27"/>
    <cellStyle name="Moneda 5" xfId="28"/>
    <cellStyle name="Moneda 5 2" xfId="29"/>
    <cellStyle name="Moneda 5 3" xfId="48"/>
    <cellStyle name="Moneda 6" xfId="13"/>
    <cellStyle name="Moneda 7" xfId="30"/>
    <cellStyle name="Normal" xfId="0" builtinId="0"/>
    <cellStyle name="Normal 2" xfId="31"/>
    <cellStyle name="Normal 2 2" xfId="5"/>
    <cellStyle name="Normal 2 2 2" xfId="51"/>
    <cellStyle name="Normal 2 3" xfId="9"/>
    <cellStyle name="Normal 2 3 2" xfId="45"/>
    <cellStyle name="Normal 3" xfId="32"/>
    <cellStyle name="Normal 4" xfId="33"/>
    <cellStyle name="Normal 5" xfId="11"/>
    <cellStyle name="Normal 5 2" xfId="52"/>
    <cellStyle name="Normal 6" xfId="34"/>
    <cellStyle name="Normal 7" xfId="49"/>
    <cellStyle name="Porcentaje" xfId="4" builtinId="5"/>
    <cellStyle name="Porcentaje 2" xfId="6"/>
    <cellStyle name="Porcentaje 2 2" xfId="35"/>
    <cellStyle name="Porcentaje 2 3" xfId="50"/>
    <cellStyle name="Porcentaje 3" xfId="36"/>
    <cellStyle name="Porcentaje 3 2" xfId="37"/>
    <cellStyle name="Porcentaje 4" xfId="38"/>
    <cellStyle name="Porcentaje 4 2" xfId="47"/>
    <cellStyle name="Porcentaje 5" xfId="39"/>
    <cellStyle name="Porcentaje 5 2" xfId="40"/>
    <cellStyle name="Porcentaje 6" xfId="12"/>
    <cellStyle name="Porcentual 2" xfId="41"/>
    <cellStyle name="Porcentual 3" xfId="42"/>
    <cellStyle name="Porcentual 4" xfId="43"/>
    <cellStyle name="Porcentual 4 2" xfId="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1"/>
        <c:ser>
          <c:idx val="0"/>
          <c:order val="0"/>
          <c:invertIfNegative val="0"/>
          <c:dPt>
            <c:idx val="0"/>
            <c:invertIfNegative val="0"/>
            <c:bubble3D val="0"/>
            <c:spPr>
              <a:solidFill>
                <a:schemeClr val="accent1"/>
              </a:solidFill>
              <a:ln>
                <a:noFill/>
              </a:ln>
              <a:effectLst/>
            </c:spPr>
            <c:extLst xmlns:c16r2="http://schemas.microsoft.com/office/drawing/2015/06/chart">
              <c:ext xmlns:c16="http://schemas.microsoft.com/office/drawing/2014/chart" uri="{C3380CC4-5D6E-409C-BE32-E72D297353CC}">
                <c16:uniqueId val="{00000001-7028-4C06-84D9-A66E9484BFF6}"/>
              </c:ext>
            </c:extLst>
          </c:dPt>
          <c:dPt>
            <c:idx val="1"/>
            <c:invertIfNegative val="0"/>
            <c:bubble3D val="0"/>
            <c:spPr>
              <a:solidFill>
                <a:schemeClr val="accent2"/>
              </a:solidFill>
              <a:ln>
                <a:noFill/>
              </a:ln>
              <a:effectLst/>
            </c:spPr>
            <c:extLst xmlns:c16r2="http://schemas.microsoft.com/office/drawing/2015/06/chart">
              <c:ext xmlns:c16="http://schemas.microsoft.com/office/drawing/2014/chart" uri="{C3380CC4-5D6E-409C-BE32-E72D297353CC}">
                <c16:uniqueId val="{00000003-7028-4C06-84D9-A66E9484BFF6}"/>
              </c:ext>
            </c:extLst>
          </c:dPt>
          <c:dPt>
            <c:idx val="2"/>
            <c:invertIfNegative val="0"/>
            <c:bubble3D val="0"/>
            <c:spPr>
              <a:solidFill>
                <a:schemeClr val="accent3"/>
              </a:solidFill>
              <a:ln>
                <a:noFill/>
              </a:ln>
              <a:effectLst/>
            </c:spPr>
            <c:extLst xmlns:c16r2="http://schemas.microsoft.com/office/drawing/2015/06/chart">
              <c:ext xmlns:c16="http://schemas.microsoft.com/office/drawing/2014/chart" uri="{C3380CC4-5D6E-409C-BE32-E72D297353CC}">
                <c16:uniqueId val="{00000005-7028-4C06-84D9-A66E9484BFF6}"/>
              </c:ext>
            </c:extLst>
          </c:dPt>
          <c:dPt>
            <c:idx val="3"/>
            <c:invertIfNegative val="0"/>
            <c:bubble3D val="0"/>
            <c:spPr>
              <a:solidFill>
                <a:schemeClr val="accent4"/>
              </a:solidFill>
              <a:ln>
                <a:noFill/>
              </a:ln>
              <a:effectLst/>
            </c:spPr>
            <c:extLst xmlns:c16r2="http://schemas.microsoft.com/office/drawing/2015/06/chart">
              <c:ext xmlns:c16="http://schemas.microsoft.com/office/drawing/2014/chart" uri="{C3380CC4-5D6E-409C-BE32-E72D297353CC}">
                <c16:uniqueId val="{00000007-7028-4C06-84D9-A66E9484BFF6}"/>
              </c:ext>
            </c:extLst>
          </c:dPt>
          <c:dPt>
            <c:idx val="4"/>
            <c:invertIfNegative val="0"/>
            <c:bubble3D val="0"/>
            <c:spPr>
              <a:solidFill>
                <a:schemeClr val="accent5"/>
              </a:solidFill>
              <a:ln>
                <a:noFill/>
              </a:ln>
              <a:effectLst/>
            </c:spPr>
            <c:extLst xmlns:c16r2="http://schemas.microsoft.com/office/drawing/2015/06/chart">
              <c:ext xmlns:c16="http://schemas.microsoft.com/office/drawing/2014/chart" uri="{C3380CC4-5D6E-409C-BE32-E72D297353CC}">
                <c16:uniqueId val="{00000009-7028-4C06-84D9-A66E9484BFF6}"/>
              </c:ext>
            </c:extLst>
          </c:dPt>
          <c:dPt>
            <c:idx val="5"/>
            <c:invertIfNegative val="0"/>
            <c:bubble3D val="0"/>
            <c:spPr>
              <a:solidFill>
                <a:schemeClr val="accent6"/>
              </a:solidFill>
              <a:ln>
                <a:noFill/>
              </a:ln>
              <a:effectLst/>
            </c:spPr>
            <c:extLst xmlns:c16r2="http://schemas.microsoft.com/office/drawing/2015/06/chart">
              <c:ext xmlns:c16="http://schemas.microsoft.com/office/drawing/2014/chart" uri="{C3380CC4-5D6E-409C-BE32-E72D297353CC}">
                <c16:uniqueId val="{0000000B-7028-4C06-84D9-A66E9484BFF6}"/>
              </c:ext>
            </c:extLst>
          </c:dPt>
          <c:dLbls>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dk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'Plan Acción 2020 Eval Dic 31'!$A$227:$A$232</c:f>
              <c:strCache>
                <c:ptCount val="6"/>
                <c:pt idx="0">
                  <c:v>1. Desarrollar capacidades para apoyar los procesos de conocimiento y reducción del riesgo de desastres.</c:v>
                </c:pt>
                <c:pt idx="1">
                  <c:v>2. Obtener y/o mantener  estándares de calidad en los programas de capacitación y entrenamiento de la entidad.</c:v>
                </c:pt>
                <c:pt idx="2">
                  <c:v>3.Mejorar la oportunidad y calidad del manejo de emergencias y desastres a través del fortalecimiento de capacidades.</c:v>
                </c:pt>
                <c:pt idx="3">
                  <c:v>4. Fortalecer la gestión ambiental y la acción social dentro del proceso de gestión del riesgo de desastres.</c:v>
                </c:pt>
                <c:pt idx="4">
                  <c:v>5. Implementar un programa de mejora continua de la gestión y desempeño institucional.</c:v>
                </c:pt>
                <c:pt idx="5">
                  <c:v>Avance promedio del plan</c:v>
                </c:pt>
              </c:strCache>
            </c:strRef>
          </c:cat>
          <c:val>
            <c:numRef>
              <c:f>'Plan Acción 2020 Eval Dic 31'!$I$227:$I$232</c:f>
              <c:numCache>
                <c:formatCode>0%</c:formatCode>
                <c:ptCount val="6"/>
                <c:pt idx="0">
                  <c:v>1</c:v>
                </c:pt>
                <c:pt idx="1">
                  <c:v>0.98356666666666681</c:v>
                </c:pt>
                <c:pt idx="2">
                  <c:v>0.96875</c:v>
                </c:pt>
                <c:pt idx="3">
                  <c:v>1</c:v>
                </c:pt>
                <c:pt idx="4">
                  <c:v>0.97822727272727261</c:v>
                </c:pt>
                <c:pt idx="5">
                  <c:v>0.98610878787878797</c:v>
                </c:pt>
              </c:numCache>
            </c:numRef>
          </c:val>
          <c:extLst xmlns:c16r2="http://schemas.microsoft.com/office/drawing/2015/06/chart">
            <c:ext xmlns:c16="http://schemas.microsoft.com/office/drawing/2014/chart" uri="{C3380CC4-5D6E-409C-BE32-E72D297353CC}">
              <c16:uniqueId val="{0000000C-7028-4C06-84D9-A66E9484BFF6}"/>
            </c:ext>
          </c:extLst>
        </c:ser>
        <c:dLbls>
          <c:dLblPos val="outEnd"/>
          <c:showLegendKey val="0"/>
          <c:showVal val="1"/>
          <c:showCatName val="0"/>
          <c:showSerName val="0"/>
          <c:showPercent val="0"/>
          <c:showBubbleSize val="0"/>
        </c:dLbls>
        <c:gapWidth val="247"/>
        <c:axId val="142999040"/>
        <c:axId val="140214848"/>
      </c:barChart>
      <c:catAx>
        <c:axId val="142999040"/>
        <c:scaling>
          <c:orientation val="maxMin"/>
        </c:scaling>
        <c:delete val="0"/>
        <c:axPos val="l"/>
        <c:majorGridlines>
          <c:spPr>
            <a:ln w="9525" cap="flat" cmpd="sng" algn="ctr">
              <a:solidFill>
                <a:schemeClr val="dk1">
                  <a:lumMod val="15000"/>
                  <a:lumOff val="85000"/>
                </a:schemeClr>
              </a:solidFill>
              <a:round/>
            </a:ln>
            <a:effectLst/>
          </c:spPr>
        </c:majorGridlines>
        <c:numFmt formatCode="General" sourceLinked="0"/>
        <c:majorTickMark val="out"/>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600" b="0" i="0" u="none" strike="noStrike" kern="1200" cap="none" spc="0" normalizeH="0" baseline="0">
                <a:solidFill>
                  <a:sysClr val="windowText" lastClr="000000"/>
                </a:solidFill>
                <a:latin typeface="+mn-lt"/>
                <a:ea typeface="+mn-ea"/>
                <a:cs typeface="+mn-cs"/>
              </a:defRPr>
            </a:pPr>
            <a:endParaRPr lang="es-CO"/>
          </a:p>
        </c:txPr>
        <c:crossAx val="140214848"/>
        <c:crosses val="autoZero"/>
        <c:auto val="1"/>
        <c:lblAlgn val="ctr"/>
        <c:lblOffset val="100"/>
        <c:noMultiLvlLbl val="0"/>
      </c:catAx>
      <c:valAx>
        <c:axId val="140214848"/>
        <c:scaling>
          <c:orientation val="minMax"/>
          <c:min val="0"/>
        </c:scaling>
        <c:delete val="0"/>
        <c:axPos val="t"/>
        <c:majorGridlines>
          <c:spPr>
            <a:ln w="9525" cap="flat" cmpd="sng" algn="ctr">
              <a:solidFill>
                <a:schemeClr val="dk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dk1">
                    <a:lumMod val="65000"/>
                    <a:lumOff val="35000"/>
                  </a:schemeClr>
                </a:solidFill>
                <a:latin typeface="+mn-lt"/>
                <a:ea typeface="+mn-ea"/>
                <a:cs typeface="+mn-cs"/>
              </a:defRPr>
            </a:pPr>
            <a:endParaRPr lang="es-CO"/>
          </a:p>
        </c:txPr>
        <c:crossAx val="142999040"/>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drawings/_rels/drawing1.xml.rels><?xml version="1.0" encoding="UTF-8" standalone="yes"?>
<Relationships xmlns="http://schemas.openxmlformats.org/package/2006/relationships"><Relationship Id="rId1" Type="http://schemas.openxmlformats.org/officeDocument/2006/relationships/hyperlink" Target="#'Mapa Conceptual'!A1"/></Relationships>
</file>

<file path=xl/drawings/_rels/drawing2.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257174</xdr:colOff>
      <xdr:row>3</xdr:row>
      <xdr:rowOff>95249</xdr:rowOff>
    </xdr:from>
    <xdr:to>
      <xdr:col>0</xdr:col>
      <xdr:colOff>476250</xdr:colOff>
      <xdr:row>4</xdr:row>
      <xdr:rowOff>171450</xdr:rowOff>
    </xdr:to>
    <xdr:sp macro="" textlink="">
      <xdr:nvSpPr>
        <xdr:cNvPr id="2" name="1 Flecha izquierda">
          <a:hlinkClick xmlns:r="http://schemas.openxmlformats.org/officeDocument/2006/relationships" r:id="rId1"/>
          <a:extLst>
            <a:ext uri="{FF2B5EF4-FFF2-40B4-BE49-F238E27FC236}">
              <a16:creationId xmlns:a16="http://schemas.microsoft.com/office/drawing/2014/main" xmlns="" id="{00000000-0008-0000-0000-000002000000}"/>
            </a:ext>
          </a:extLst>
        </xdr:cNvPr>
        <xdr:cNvSpPr/>
      </xdr:nvSpPr>
      <xdr:spPr>
        <a:xfrm>
          <a:off x="257174" y="666749"/>
          <a:ext cx="219076" cy="2667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314325</xdr:colOff>
      <xdr:row>0</xdr:row>
      <xdr:rowOff>28575</xdr:rowOff>
    </xdr:from>
    <xdr:to>
      <xdr:col>0</xdr:col>
      <xdr:colOff>1276350</xdr:colOff>
      <xdr:row>3</xdr:row>
      <xdr:rowOff>200025</xdr:rowOff>
    </xdr:to>
    <xdr:pic>
      <xdr:nvPicPr>
        <xdr:cNvPr id="2" name="2 Imagen">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28575"/>
          <a:ext cx="9620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40821</xdr:colOff>
      <xdr:row>238</xdr:row>
      <xdr:rowOff>2720</xdr:rowOff>
    </xdr:from>
    <xdr:to>
      <xdr:col>8</xdr:col>
      <xdr:colOff>653143</xdr:colOff>
      <xdr:row>279</xdr:row>
      <xdr:rowOff>163285</xdr:rowOff>
    </xdr:to>
    <xdr:graphicFrame macro="">
      <xdr:nvGraphicFramePr>
        <xdr:cNvPr id="4" name="3 Gráfico">
          <a:extLst>
            <a:ext uri="{FF2B5EF4-FFF2-40B4-BE49-F238E27FC236}">
              <a16:creationId xmlns:a16="http://schemas.microsoft.com/office/drawing/2014/main" xmlns="" id="{00000000-0008-0000-0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314325</xdr:colOff>
      <xdr:row>0</xdr:row>
      <xdr:rowOff>28575</xdr:rowOff>
    </xdr:from>
    <xdr:to>
      <xdr:col>0</xdr:col>
      <xdr:colOff>1276350</xdr:colOff>
      <xdr:row>3</xdr:row>
      <xdr:rowOff>200025</xdr:rowOff>
    </xdr:to>
    <xdr:pic>
      <xdr:nvPicPr>
        <xdr:cNvPr id="2" name="2 Imagen">
          <a:extLst>
            <a:ext uri="{FF2B5EF4-FFF2-40B4-BE49-F238E27FC236}">
              <a16:creationId xmlns:a16="http://schemas.microsoft.com/office/drawing/2014/main" xmlns="" id="{21D75E9F-9387-44E5-895E-FF8152DDDC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28575"/>
          <a:ext cx="9620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laneaci&#243;n%20Estrat&#233;gica%202019%20-%202022\DCCFORMATOS%20PE%20ESTA%20PUBLICOS%202019-2022%20DCC%20CORREGID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guimiento%20Plan%20Anticorrupcion%202020%20Diciembre%2020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Mapa Conceptual"/>
      <sheetName val="FORMATO 1"/>
      <sheetName val="FORMATO 2"/>
      <sheetName val="FOMATO 3"/>
      <sheetName val="FORMATO 4"/>
      <sheetName val="FORMATO 5"/>
      <sheetName val=" Formato 6 DOFA"/>
      <sheetName val="FORMATO 7 MEFI"/>
      <sheetName val="FORMATO 7A"/>
      <sheetName val="FORMATO 8 MEFE"/>
      <sheetName val="FORMATO 9"/>
      <sheetName val="FORMATO 10"/>
      <sheetName val="FORMATO 10 (2)"/>
      <sheetName val="FORMATO 11"/>
      <sheetName val="FORMATO 12 I OP"/>
      <sheetName val="FORMATO 13 C Y G OP"/>
      <sheetName val="FORMATO 14 U OP"/>
      <sheetName val="PPTO"/>
      <sheetName val="Hoja2"/>
    </sheetNames>
    <sheetDataSet>
      <sheetData sheetId="0"/>
      <sheetData sheetId="1"/>
      <sheetData sheetId="2"/>
      <sheetData sheetId="3"/>
      <sheetData sheetId="4"/>
      <sheetData sheetId="5"/>
      <sheetData sheetId="6">
        <row r="15">
          <cell r="C15" t="str">
            <v>1. Desarrollar capacidades para apoyar los procesos de conocimiento y reducción del riesgo de desastres.</v>
          </cell>
          <cell r="D15" t="str">
            <v>El Marco de Sendai para la Reducción del Riesgo de Desastres 2015-2030, establece entre sus prioridades "Invertir en la reducción del riesgo de desastres para la resiliencia", siendo este un referente internacional para la política de Gestión del Riesgo d</v>
          </cell>
        </row>
        <row r="16">
          <cell r="C16" t="str">
            <v xml:space="preserve">2. Obtener y/o mantener estándares de calidad en los programas de capacitación y entrenamiento de la entidad.
</v>
          </cell>
          <cell r="D16" t="str">
            <v xml:space="preserve">Durante el cuatrienio anterior se avanzó en el proceso de capacitación con la adquisición de  conocimientos e infraestructura, sin embargo se pretende impulsarlo hasta llegar a posicionarlo a nivel nacional con el fin de emplear al máximo las capacidades </v>
          </cell>
        </row>
        <row r="17">
          <cell r="C17" t="str">
            <v>3.Mejorar la oportunidad y calidad del manejo de emergencias y desastres a través del fortalecimiento de capacidades.</v>
          </cell>
          <cell r="D17" t="str">
            <v>El diagnóstico mostró que el manejo de emergencias es un proceso en el que han incursionado muchos integrantes del SNGRD y presenta una alta demanda anual dada la dinámica del país,  lo cual requiere que la entidad realice una reingeniería para dar una re</v>
          </cell>
        </row>
        <row r="18">
          <cell r="C18" t="str">
            <v>4. Fortalecer la gestión ambiental y la acción social dentro del proceso de gestión del riesgo de desastres.</v>
          </cell>
          <cell r="D18" t="str">
            <v xml:space="preserve">El diagnóstico mostró que no se están aprovechando las oportunidades y que no se cuenta con un marco legal vigente que respalde este proceso en forma taxativa.  Igualmente en un escenario de postacuerdo se observó la necesidad de continuar con el proceso </v>
          </cell>
        </row>
        <row r="19">
          <cell r="C19" t="str">
            <v>5. Implementar un programa de mejora continua de la gestión y desempeño institucional.</v>
          </cell>
          <cell r="D19" t="str">
            <v xml:space="preserve">La última medición del MIPG fue del 76,5% lo cual reta a la entidad a mejorar en el cumplimiento de las 16 políticas que componen el modelo actualizado mediante el Decreto 1499 de 2017. </v>
          </cell>
        </row>
      </sheetData>
      <sheetData sheetId="7"/>
      <sheetData sheetId="8"/>
      <sheetData sheetId="9"/>
      <sheetData sheetId="10"/>
      <sheetData sheetId="11"/>
      <sheetData sheetId="12"/>
      <sheetData sheetId="13"/>
      <sheetData sheetId="14">
        <row r="14">
          <cell r="L14">
            <v>3380</v>
          </cell>
          <cell r="M14">
            <v>13965</v>
          </cell>
          <cell r="N14">
            <v>20947</v>
          </cell>
          <cell r="O14">
            <v>27930</v>
          </cell>
        </row>
        <row r="15">
          <cell r="L15">
            <v>365</v>
          </cell>
          <cell r="M15">
            <v>3000</v>
          </cell>
          <cell r="N15">
            <v>500</v>
          </cell>
          <cell r="P15">
            <v>3865</v>
          </cell>
        </row>
        <row r="16">
          <cell r="M16">
            <v>1200</v>
          </cell>
        </row>
        <row r="17">
          <cell r="M17">
            <v>250</v>
          </cell>
          <cell r="N17">
            <v>2702</v>
          </cell>
          <cell r="O17">
            <v>700</v>
          </cell>
        </row>
      </sheetData>
      <sheetData sheetId="15"/>
      <sheetData sheetId="16"/>
      <sheetData sheetId="17"/>
      <sheetData sheetId="18">
        <row r="28">
          <cell r="B28">
            <v>8530.9125390129411</v>
          </cell>
          <cell r="C28">
            <v>8786.8399151833291</v>
          </cell>
          <cell r="D28">
            <v>9050.4451126388303</v>
          </cell>
          <cell r="E28">
            <v>9321.9584660179935</v>
          </cell>
        </row>
        <row r="29">
          <cell r="B29">
            <v>10683.893033881701</v>
          </cell>
          <cell r="C29">
            <v>11004.40982489815</v>
          </cell>
          <cell r="D29">
            <v>11334.542119645095</v>
          </cell>
          <cell r="E29">
            <v>11674.57838323445</v>
          </cell>
        </row>
        <row r="30">
          <cell r="B30">
            <v>2380.8986067763399</v>
          </cell>
          <cell r="C30">
            <v>2452.3255649796301</v>
          </cell>
          <cell r="D30">
            <v>2525.8953319290194</v>
          </cell>
          <cell r="E30">
            <v>2601.6721918868898</v>
          </cell>
        </row>
        <row r="31">
          <cell r="B31">
            <v>5662.0958203290193</v>
          </cell>
          <cell r="C31">
            <v>5831.9586949388904</v>
          </cell>
          <cell r="D31">
            <v>6006.9174557870574</v>
          </cell>
          <cell r="E31">
            <v>6187.1249794606683</v>
          </cell>
        </row>
        <row r="32">
          <cell r="B32">
            <v>2701.2000000000003</v>
          </cell>
          <cell r="C32">
            <v>2782.2360000000003</v>
          </cell>
          <cell r="D32">
            <v>2865.7030800000002</v>
          </cell>
          <cell r="E32">
            <v>2951.6741724000003</v>
          </cell>
        </row>
      </sheetData>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o1"/>
      <sheetName val="Gráfico2"/>
      <sheetName val="Gráfico2 (2)"/>
      <sheetName val="Gráfico2 (3)"/>
      <sheetName val="Gráfico2 (4)"/>
      <sheetName val="Gráfico2 (5)"/>
      <sheetName val="PAAC 2020"/>
      <sheetName val="evaluacion_1_trim"/>
      <sheetName val="evaluacion_2_trim"/>
      <sheetName val="evaluacion_3_trim"/>
      <sheetName val="evaluacion_4_trim"/>
      <sheetName val="Hoja1"/>
      <sheetName val="Plan Antitrámites"/>
      <sheetName val="Mapa Riesgos Corrupción "/>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row r="21">
          <cell r="S21">
            <v>1</v>
          </cell>
        </row>
      </sheetData>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V66"/>
  <sheetViews>
    <sheetView showGridLines="0" topLeftCell="A19" zoomScale="70" zoomScaleNormal="70" workbookViewId="0">
      <selection activeCell="I34" sqref="I34"/>
    </sheetView>
  </sheetViews>
  <sheetFormatPr baseColWidth="10" defaultColWidth="9.140625" defaultRowHeight="15" x14ac:dyDescent="0.2"/>
  <cols>
    <col min="1" max="1" width="11.7109375" style="77" customWidth="1"/>
    <col min="2" max="2" width="21.42578125" style="77" customWidth="1"/>
    <col min="3" max="3" width="4.5703125" style="77" bestFit="1" customWidth="1"/>
    <col min="4" max="4" width="35.42578125" style="77" customWidth="1"/>
    <col min="5" max="5" width="39.85546875" style="77" customWidth="1"/>
    <col min="6" max="6" width="11.140625" style="77" hidden="1" customWidth="1"/>
    <col min="7" max="7" width="38.85546875" style="77" customWidth="1"/>
    <col min="8" max="8" width="2.28515625" style="77" hidden="1" customWidth="1"/>
    <col min="9" max="9" width="49.7109375" style="77" customWidth="1"/>
    <col min="10" max="10" width="52" style="77" customWidth="1"/>
    <col min="11" max="11" width="13.28515625" style="78" bestFit="1" customWidth="1"/>
    <col min="12" max="15" width="7" style="77" bestFit="1" customWidth="1"/>
    <col min="16" max="16" width="10.85546875" style="77" bestFit="1" customWidth="1"/>
    <col min="17" max="17" width="16.5703125" style="77" bestFit="1" customWidth="1"/>
    <col min="18" max="20" width="12.42578125" style="77" bestFit="1" customWidth="1"/>
    <col min="21" max="21" width="19.42578125" style="77" customWidth="1"/>
    <col min="22" max="256" width="9.140625" style="77"/>
    <col min="257" max="257" width="11.7109375" style="77" customWidth="1"/>
    <col min="258" max="258" width="21.42578125" style="77" customWidth="1"/>
    <col min="259" max="259" width="4.5703125" style="77" bestFit="1" customWidth="1"/>
    <col min="260" max="260" width="35.42578125" style="77" customWidth="1"/>
    <col min="261" max="261" width="39.85546875" style="77" customWidth="1"/>
    <col min="262" max="262" width="0" style="77" hidden="1" customWidth="1"/>
    <col min="263" max="263" width="38.85546875" style="77" customWidth="1"/>
    <col min="264" max="264" width="0" style="77" hidden="1" customWidth="1"/>
    <col min="265" max="265" width="49.7109375" style="77" customWidth="1"/>
    <col min="266" max="266" width="52" style="77" customWidth="1"/>
    <col min="267" max="267" width="13.28515625" style="77" bestFit="1" customWidth="1"/>
    <col min="268" max="271" width="7" style="77" bestFit="1" customWidth="1"/>
    <col min="272" max="272" width="10.85546875" style="77" bestFit="1" customWidth="1"/>
    <col min="273" max="273" width="16.5703125" style="77" bestFit="1" customWidth="1"/>
    <col min="274" max="276" width="12.42578125" style="77" bestFit="1" customWidth="1"/>
    <col min="277" max="277" width="19.42578125" style="77" customWidth="1"/>
    <col min="278" max="512" width="9.140625" style="77"/>
    <col min="513" max="513" width="11.7109375" style="77" customWidth="1"/>
    <col min="514" max="514" width="21.42578125" style="77" customWidth="1"/>
    <col min="515" max="515" width="4.5703125" style="77" bestFit="1" customWidth="1"/>
    <col min="516" max="516" width="35.42578125" style="77" customWidth="1"/>
    <col min="517" max="517" width="39.85546875" style="77" customWidth="1"/>
    <col min="518" max="518" width="0" style="77" hidden="1" customWidth="1"/>
    <col min="519" max="519" width="38.85546875" style="77" customWidth="1"/>
    <col min="520" max="520" width="0" style="77" hidden="1" customWidth="1"/>
    <col min="521" max="521" width="49.7109375" style="77" customWidth="1"/>
    <col min="522" max="522" width="52" style="77" customWidth="1"/>
    <col min="523" max="523" width="13.28515625" style="77" bestFit="1" customWidth="1"/>
    <col min="524" max="527" width="7" style="77" bestFit="1" customWidth="1"/>
    <col min="528" max="528" width="10.85546875" style="77" bestFit="1" customWidth="1"/>
    <col min="529" max="529" width="16.5703125" style="77" bestFit="1" customWidth="1"/>
    <col min="530" max="532" width="12.42578125" style="77" bestFit="1" customWidth="1"/>
    <col min="533" max="533" width="19.42578125" style="77" customWidth="1"/>
    <col min="534" max="768" width="9.140625" style="77"/>
    <col min="769" max="769" width="11.7109375" style="77" customWidth="1"/>
    <col min="770" max="770" width="21.42578125" style="77" customWidth="1"/>
    <col min="771" max="771" width="4.5703125" style="77" bestFit="1" customWidth="1"/>
    <col min="772" max="772" width="35.42578125" style="77" customWidth="1"/>
    <col min="773" max="773" width="39.85546875" style="77" customWidth="1"/>
    <col min="774" max="774" width="0" style="77" hidden="1" customWidth="1"/>
    <col min="775" max="775" width="38.85546875" style="77" customWidth="1"/>
    <col min="776" max="776" width="0" style="77" hidden="1" customWidth="1"/>
    <col min="777" max="777" width="49.7109375" style="77" customWidth="1"/>
    <col min="778" max="778" width="52" style="77" customWidth="1"/>
    <col min="779" max="779" width="13.28515625" style="77" bestFit="1" customWidth="1"/>
    <col min="780" max="783" width="7" style="77" bestFit="1" customWidth="1"/>
    <col min="784" max="784" width="10.85546875" style="77" bestFit="1" customWidth="1"/>
    <col min="785" max="785" width="16.5703125" style="77" bestFit="1" customWidth="1"/>
    <col min="786" max="788" width="12.42578125" style="77" bestFit="1" customWidth="1"/>
    <col min="789" max="789" width="19.42578125" style="77" customWidth="1"/>
    <col min="790" max="1024" width="9.140625" style="77"/>
    <col min="1025" max="1025" width="11.7109375" style="77" customWidth="1"/>
    <col min="1026" max="1026" width="21.42578125" style="77" customWidth="1"/>
    <col min="1027" max="1027" width="4.5703125" style="77" bestFit="1" customWidth="1"/>
    <col min="1028" max="1028" width="35.42578125" style="77" customWidth="1"/>
    <col min="1029" max="1029" width="39.85546875" style="77" customWidth="1"/>
    <col min="1030" max="1030" width="0" style="77" hidden="1" customWidth="1"/>
    <col min="1031" max="1031" width="38.85546875" style="77" customWidth="1"/>
    <col min="1032" max="1032" width="0" style="77" hidden="1" customWidth="1"/>
    <col min="1033" max="1033" width="49.7109375" style="77" customWidth="1"/>
    <col min="1034" max="1034" width="52" style="77" customWidth="1"/>
    <col min="1035" max="1035" width="13.28515625" style="77" bestFit="1" customWidth="1"/>
    <col min="1036" max="1039" width="7" style="77" bestFit="1" customWidth="1"/>
    <col min="1040" max="1040" width="10.85546875" style="77" bestFit="1" customWidth="1"/>
    <col min="1041" max="1041" width="16.5703125" style="77" bestFit="1" customWidth="1"/>
    <col min="1042" max="1044" width="12.42578125" style="77" bestFit="1" customWidth="1"/>
    <col min="1045" max="1045" width="19.42578125" style="77" customWidth="1"/>
    <col min="1046" max="1280" width="9.140625" style="77"/>
    <col min="1281" max="1281" width="11.7109375" style="77" customWidth="1"/>
    <col min="1282" max="1282" width="21.42578125" style="77" customWidth="1"/>
    <col min="1283" max="1283" width="4.5703125" style="77" bestFit="1" customWidth="1"/>
    <col min="1284" max="1284" width="35.42578125" style="77" customWidth="1"/>
    <col min="1285" max="1285" width="39.85546875" style="77" customWidth="1"/>
    <col min="1286" max="1286" width="0" style="77" hidden="1" customWidth="1"/>
    <col min="1287" max="1287" width="38.85546875" style="77" customWidth="1"/>
    <col min="1288" max="1288" width="0" style="77" hidden="1" customWidth="1"/>
    <col min="1289" max="1289" width="49.7109375" style="77" customWidth="1"/>
    <col min="1290" max="1290" width="52" style="77" customWidth="1"/>
    <col min="1291" max="1291" width="13.28515625" style="77" bestFit="1" customWidth="1"/>
    <col min="1292" max="1295" width="7" style="77" bestFit="1" customWidth="1"/>
    <col min="1296" max="1296" width="10.85546875" style="77" bestFit="1" customWidth="1"/>
    <col min="1297" max="1297" width="16.5703125" style="77" bestFit="1" customWidth="1"/>
    <col min="1298" max="1300" width="12.42578125" style="77" bestFit="1" customWidth="1"/>
    <col min="1301" max="1301" width="19.42578125" style="77" customWidth="1"/>
    <col min="1302" max="1536" width="9.140625" style="77"/>
    <col min="1537" max="1537" width="11.7109375" style="77" customWidth="1"/>
    <col min="1538" max="1538" width="21.42578125" style="77" customWidth="1"/>
    <col min="1539" max="1539" width="4.5703125" style="77" bestFit="1" customWidth="1"/>
    <col min="1540" max="1540" width="35.42578125" style="77" customWidth="1"/>
    <col min="1541" max="1541" width="39.85546875" style="77" customWidth="1"/>
    <col min="1542" max="1542" width="0" style="77" hidden="1" customWidth="1"/>
    <col min="1543" max="1543" width="38.85546875" style="77" customWidth="1"/>
    <col min="1544" max="1544" width="0" style="77" hidden="1" customWidth="1"/>
    <col min="1545" max="1545" width="49.7109375" style="77" customWidth="1"/>
    <col min="1546" max="1546" width="52" style="77" customWidth="1"/>
    <col min="1547" max="1547" width="13.28515625" style="77" bestFit="1" customWidth="1"/>
    <col min="1548" max="1551" width="7" style="77" bestFit="1" customWidth="1"/>
    <col min="1552" max="1552" width="10.85546875" style="77" bestFit="1" customWidth="1"/>
    <col min="1553" max="1553" width="16.5703125" style="77" bestFit="1" customWidth="1"/>
    <col min="1554" max="1556" width="12.42578125" style="77" bestFit="1" customWidth="1"/>
    <col min="1557" max="1557" width="19.42578125" style="77" customWidth="1"/>
    <col min="1558" max="1792" width="9.140625" style="77"/>
    <col min="1793" max="1793" width="11.7109375" style="77" customWidth="1"/>
    <col min="1794" max="1794" width="21.42578125" style="77" customWidth="1"/>
    <col min="1795" max="1795" width="4.5703125" style="77" bestFit="1" customWidth="1"/>
    <col min="1796" max="1796" width="35.42578125" style="77" customWidth="1"/>
    <col min="1797" max="1797" width="39.85546875" style="77" customWidth="1"/>
    <col min="1798" max="1798" width="0" style="77" hidden="1" customWidth="1"/>
    <col min="1799" max="1799" width="38.85546875" style="77" customWidth="1"/>
    <col min="1800" max="1800" width="0" style="77" hidden="1" customWidth="1"/>
    <col min="1801" max="1801" width="49.7109375" style="77" customWidth="1"/>
    <col min="1802" max="1802" width="52" style="77" customWidth="1"/>
    <col min="1803" max="1803" width="13.28515625" style="77" bestFit="1" customWidth="1"/>
    <col min="1804" max="1807" width="7" style="77" bestFit="1" customWidth="1"/>
    <col min="1808" max="1808" width="10.85546875" style="77" bestFit="1" customWidth="1"/>
    <col min="1809" max="1809" width="16.5703125" style="77" bestFit="1" customWidth="1"/>
    <col min="1810" max="1812" width="12.42578125" style="77" bestFit="1" customWidth="1"/>
    <col min="1813" max="1813" width="19.42578125" style="77" customWidth="1"/>
    <col min="1814" max="2048" width="9.140625" style="77"/>
    <col min="2049" max="2049" width="11.7109375" style="77" customWidth="1"/>
    <col min="2050" max="2050" width="21.42578125" style="77" customWidth="1"/>
    <col min="2051" max="2051" width="4.5703125" style="77" bestFit="1" customWidth="1"/>
    <col min="2052" max="2052" width="35.42578125" style="77" customWidth="1"/>
    <col min="2053" max="2053" width="39.85546875" style="77" customWidth="1"/>
    <col min="2054" max="2054" width="0" style="77" hidden="1" customWidth="1"/>
    <col min="2055" max="2055" width="38.85546875" style="77" customWidth="1"/>
    <col min="2056" max="2056" width="0" style="77" hidden="1" customWidth="1"/>
    <col min="2057" max="2057" width="49.7109375" style="77" customWidth="1"/>
    <col min="2058" max="2058" width="52" style="77" customWidth="1"/>
    <col min="2059" max="2059" width="13.28515625" style="77" bestFit="1" customWidth="1"/>
    <col min="2060" max="2063" width="7" style="77" bestFit="1" customWidth="1"/>
    <col min="2064" max="2064" width="10.85546875" style="77" bestFit="1" customWidth="1"/>
    <col min="2065" max="2065" width="16.5703125" style="77" bestFit="1" customWidth="1"/>
    <col min="2066" max="2068" width="12.42578125" style="77" bestFit="1" customWidth="1"/>
    <col min="2069" max="2069" width="19.42578125" style="77" customWidth="1"/>
    <col min="2070" max="2304" width="9.140625" style="77"/>
    <col min="2305" max="2305" width="11.7109375" style="77" customWidth="1"/>
    <col min="2306" max="2306" width="21.42578125" style="77" customWidth="1"/>
    <col min="2307" max="2307" width="4.5703125" style="77" bestFit="1" customWidth="1"/>
    <col min="2308" max="2308" width="35.42578125" style="77" customWidth="1"/>
    <col min="2309" max="2309" width="39.85546875" style="77" customWidth="1"/>
    <col min="2310" max="2310" width="0" style="77" hidden="1" customWidth="1"/>
    <col min="2311" max="2311" width="38.85546875" style="77" customWidth="1"/>
    <col min="2312" max="2312" width="0" style="77" hidden="1" customWidth="1"/>
    <col min="2313" max="2313" width="49.7109375" style="77" customWidth="1"/>
    <col min="2314" max="2314" width="52" style="77" customWidth="1"/>
    <col min="2315" max="2315" width="13.28515625" style="77" bestFit="1" customWidth="1"/>
    <col min="2316" max="2319" width="7" style="77" bestFit="1" customWidth="1"/>
    <col min="2320" max="2320" width="10.85546875" style="77" bestFit="1" customWidth="1"/>
    <col min="2321" max="2321" width="16.5703125" style="77" bestFit="1" customWidth="1"/>
    <col min="2322" max="2324" width="12.42578125" style="77" bestFit="1" customWidth="1"/>
    <col min="2325" max="2325" width="19.42578125" style="77" customWidth="1"/>
    <col min="2326" max="2560" width="9.140625" style="77"/>
    <col min="2561" max="2561" width="11.7109375" style="77" customWidth="1"/>
    <col min="2562" max="2562" width="21.42578125" style="77" customWidth="1"/>
    <col min="2563" max="2563" width="4.5703125" style="77" bestFit="1" customWidth="1"/>
    <col min="2564" max="2564" width="35.42578125" style="77" customWidth="1"/>
    <col min="2565" max="2565" width="39.85546875" style="77" customWidth="1"/>
    <col min="2566" max="2566" width="0" style="77" hidden="1" customWidth="1"/>
    <col min="2567" max="2567" width="38.85546875" style="77" customWidth="1"/>
    <col min="2568" max="2568" width="0" style="77" hidden="1" customWidth="1"/>
    <col min="2569" max="2569" width="49.7109375" style="77" customWidth="1"/>
    <col min="2570" max="2570" width="52" style="77" customWidth="1"/>
    <col min="2571" max="2571" width="13.28515625" style="77" bestFit="1" customWidth="1"/>
    <col min="2572" max="2575" width="7" style="77" bestFit="1" customWidth="1"/>
    <col min="2576" max="2576" width="10.85546875" style="77" bestFit="1" customWidth="1"/>
    <col min="2577" max="2577" width="16.5703125" style="77" bestFit="1" customWidth="1"/>
    <col min="2578" max="2580" width="12.42578125" style="77" bestFit="1" customWidth="1"/>
    <col min="2581" max="2581" width="19.42578125" style="77" customWidth="1"/>
    <col min="2582" max="2816" width="9.140625" style="77"/>
    <col min="2817" max="2817" width="11.7109375" style="77" customWidth="1"/>
    <col min="2818" max="2818" width="21.42578125" style="77" customWidth="1"/>
    <col min="2819" max="2819" width="4.5703125" style="77" bestFit="1" customWidth="1"/>
    <col min="2820" max="2820" width="35.42578125" style="77" customWidth="1"/>
    <col min="2821" max="2821" width="39.85546875" style="77" customWidth="1"/>
    <col min="2822" max="2822" width="0" style="77" hidden="1" customWidth="1"/>
    <col min="2823" max="2823" width="38.85546875" style="77" customWidth="1"/>
    <col min="2824" max="2824" width="0" style="77" hidden="1" customWidth="1"/>
    <col min="2825" max="2825" width="49.7109375" style="77" customWidth="1"/>
    <col min="2826" max="2826" width="52" style="77" customWidth="1"/>
    <col min="2827" max="2827" width="13.28515625" style="77" bestFit="1" customWidth="1"/>
    <col min="2828" max="2831" width="7" style="77" bestFit="1" customWidth="1"/>
    <col min="2832" max="2832" width="10.85546875" style="77" bestFit="1" customWidth="1"/>
    <col min="2833" max="2833" width="16.5703125" style="77" bestFit="1" customWidth="1"/>
    <col min="2834" max="2836" width="12.42578125" style="77" bestFit="1" customWidth="1"/>
    <col min="2837" max="2837" width="19.42578125" style="77" customWidth="1"/>
    <col min="2838" max="3072" width="9.140625" style="77"/>
    <col min="3073" max="3073" width="11.7109375" style="77" customWidth="1"/>
    <col min="3074" max="3074" width="21.42578125" style="77" customWidth="1"/>
    <col min="3075" max="3075" width="4.5703125" style="77" bestFit="1" customWidth="1"/>
    <col min="3076" max="3076" width="35.42578125" style="77" customWidth="1"/>
    <col min="3077" max="3077" width="39.85546875" style="77" customWidth="1"/>
    <col min="3078" max="3078" width="0" style="77" hidden="1" customWidth="1"/>
    <col min="3079" max="3079" width="38.85546875" style="77" customWidth="1"/>
    <col min="3080" max="3080" width="0" style="77" hidden="1" customWidth="1"/>
    <col min="3081" max="3081" width="49.7109375" style="77" customWidth="1"/>
    <col min="3082" max="3082" width="52" style="77" customWidth="1"/>
    <col min="3083" max="3083" width="13.28515625" style="77" bestFit="1" customWidth="1"/>
    <col min="3084" max="3087" width="7" style="77" bestFit="1" customWidth="1"/>
    <col min="3088" max="3088" width="10.85546875" style="77" bestFit="1" customWidth="1"/>
    <col min="3089" max="3089" width="16.5703125" style="77" bestFit="1" customWidth="1"/>
    <col min="3090" max="3092" width="12.42578125" style="77" bestFit="1" customWidth="1"/>
    <col min="3093" max="3093" width="19.42578125" style="77" customWidth="1"/>
    <col min="3094" max="3328" width="9.140625" style="77"/>
    <col min="3329" max="3329" width="11.7109375" style="77" customWidth="1"/>
    <col min="3330" max="3330" width="21.42578125" style="77" customWidth="1"/>
    <col min="3331" max="3331" width="4.5703125" style="77" bestFit="1" customWidth="1"/>
    <col min="3332" max="3332" width="35.42578125" style="77" customWidth="1"/>
    <col min="3333" max="3333" width="39.85546875" style="77" customWidth="1"/>
    <col min="3334" max="3334" width="0" style="77" hidden="1" customWidth="1"/>
    <col min="3335" max="3335" width="38.85546875" style="77" customWidth="1"/>
    <col min="3336" max="3336" width="0" style="77" hidden="1" customWidth="1"/>
    <col min="3337" max="3337" width="49.7109375" style="77" customWidth="1"/>
    <col min="3338" max="3338" width="52" style="77" customWidth="1"/>
    <col min="3339" max="3339" width="13.28515625" style="77" bestFit="1" customWidth="1"/>
    <col min="3340" max="3343" width="7" style="77" bestFit="1" customWidth="1"/>
    <col min="3344" max="3344" width="10.85546875" style="77" bestFit="1" customWidth="1"/>
    <col min="3345" max="3345" width="16.5703125" style="77" bestFit="1" customWidth="1"/>
    <col min="3346" max="3348" width="12.42578125" style="77" bestFit="1" customWidth="1"/>
    <col min="3349" max="3349" width="19.42578125" style="77" customWidth="1"/>
    <col min="3350" max="3584" width="9.140625" style="77"/>
    <col min="3585" max="3585" width="11.7109375" style="77" customWidth="1"/>
    <col min="3586" max="3586" width="21.42578125" style="77" customWidth="1"/>
    <col min="3587" max="3587" width="4.5703125" style="77" bestFit="1" customWidth="1"/>
    <col min="3588" max="3588" width="35.42578125" style="77" customWidth="1"/>
    <col min="3589" max="3589" width="39.85546875" style="77" customWidth="1"/>
    <col min="3590" max="3590" width="0" style="77" hidden="1" customWidth="1"/>
    <col min="3591" max="3591" width="38.85546875" style="77" customWidth="1"/>
    <col min="3592" max="3592" width="0" style="77" hidden="1" customWidth="1"/>
    <col min="3593" max="3593" width="49.7109375" style="77" customWidth="1"/>
    <col min="3594" max="3594" width="52" style="77" customWidth="1"/>
    <col min="3595" max="3595" width="13.28515625" style="77" bestFit="1" customWidth="1"/>
    <col min="3596" max="3599" width="7" style="77" bestFit="1" customWidth="1"/>
    <col min="3600" max="3600" width="10.85546875" style="77" bestFit="1" customWidth="1"/>
    <col min="3601" max="3601" width="16.5703125" style="77" bestFit="1" customWidth="1"/>
    <col min="3602" max="3604" width="12.42578125" style="77" bestFit="1" customWidth="1"/>
    <col min="3605" max="3605" width="19.42578125" style="77" customWidth="1"/>
    <col min="3606" max="3840" width="9.140625" style="77"/>
    <col min="3841" max="3841" width="11.7109375" style="77" customWidth="1"/>
    <col min="3842" max="3842" width="21.42578125" style="77" customWidth="1"/>
    <col min="3843" max="3843" width="4.5703125" style="77" bestFit="1" customWidth="1"/>
    <col min="3844" max="3844" width="35.42578125" style="77" customWidth="1"/>
    <col min="3845" max="3845" width="39.85546875" style="77" customWidth="1"/>
    <col min="3846" max="3846" width="0" style="77" hidden="1" customWidth="1"/>
    <col min="3847" max="3847" width="38.85546875" style="77" customWidth="1"/>
    <col min="3848" max="3848" width="0" style="77" hidden="1" customWidth="1"/>
    <col min="3849" max="3849" width="49.7109375" style="77" customWidth="1"/>
    <col min="3850" max="3850" width="52" style="77" customWidth="1"/>
    <col min="3851" max="3851" width="13.28515625" style="77" bestFit="1" customWidth="1"/>
    <col min="3852" max="3855" width="7" style="77" bestFit="1" customWidth="1"/>
    <col min="3856" max="3856" width="10.85546875" style="77" bestFit="1" customWidth="1"/>
    <col min="3857" max="3857" width="16.5703125" style="77" bestFit="1" customWidth="1"/>
    <col min="3858" max="3860" width="12.42578125" style="77" bestFit="1" customWidth="1"/>
    <col min="3861" max="3861" width="19.42578125" style="77" customWidth="1"/>
    <col min="3862" max="4096" width="9.140625" style="77"/>
    <col min="4097" max="4097" width="11.7109375" style="77" customWidth="1"/>
    <col min="4098" max="4098" width="21.42578125" style="77" customWidth="1"/>
    <col min="4099" max="4099" width="4.5703125" style="77" bestFit="1" customWidth="1"/>
    <col min="4100" max="4100" width="35.42578125" style="77" customWidth="1"/>
    <col min="4101" max="4101" width="39.85546875" style="77" customWidth="1"/>
    <col min="4102" max="4102" width="0" style="77" hidden="1" customWidth="1"/>
    <col min="4103" max="4103" width="38.85546875" style="77" customWidth="1"/>
    <col min="4104" max="4104" width="0" style="77" hidden="1" customWidth="1"/>
    <col min="4105" max="4105" width="49.7109375" style="77" customWidth="1"/>
    <col min="4106" max="4106" width="52" style="77" customWidth="1"/>
    <col min="4107" max="4107" width="13.28515625" style="77" bestFit="1" customWidth="1"/>
    <col min="4108" max="4111" width="7" style="77" bestFit="1" customWidth="1"/>
    <col min="4112" max="4112" width="10.85546875" style="77" bestFit="1" customWidth="1"/>
    <col min="4113" max="4113" width="16.5703125" style="77" bestFit="1" customWidth="1"/>
    <col min="4114" max="4116" width="12.42578125" style="77" bestFit="1" customWidth="1"/>
    <col min="4117" max="4117" width="19.42578125" style="77" customWidth="1"/>
    <col min="4118" max="4352" width="9.140625" style="77"/>
    <col min="4353" max="4353" width="11.7109375" style="77" customWidth="1"/>
    <col min="4354" max="4354" width="21.42578125" style="77" customWidth="1"/>
    <col min="4355" max="4355" width="4.5703125" style="77" bestFit="1" customWidth="1"/>
    <col min="4356" max="4356" width="35.42578125" style="77" customWidth="1"/>
    <col min="4357" max="4357" width="39.85546875" style="77" customWidth="1"/>
    <col min="4358" max="4358" width="0" style="77" hidden="1" customWidth="1"/>
    <col min="4359" max="4359" width="38.85546875" style="77" customWidth="1"/>
    <col min="4360" max="4360" width="0" style="77" hidden="1" customWidth="1"/>
    <col min="4361" max="4361" width="49.7109375" style="77" customWidth="1"/>
    <col min="4362" max="4362" width="52" style="77" customWidth="1"/>
    <col min="4363" max="4363" width="13.28515625" style="77" bestFit="1" customWidth="1"/>
    <col min="4364" max="4367" width="7" style="77" bestFit="1" customWidth="1"/>
    <col min="4368" max="4368" width="10.85546875" style="77" bestFit="1" customWidth="1"/>
    <col min="4369" max="4369" width="16.5703125" style="77" bestFit="1" customWidth="1"/>
    <col min="4370" max="4372" width="12.42578125" style="77" bestFit="1" customWidth="1"/>
    <col min="4373" max="4373" width="19.42578125" style="77" customWidth="1"/>
    <col min="4374" max="4608" width="9.140625" style="77"/>
    <col min="4609" max="4609" width="11.7109375" style="77" customWidth="1"/>
    <col min="4610" max="4610" width="21.42578125" style="77" customWidth="1"/>
    <col min="4611" max="4611" width="4.5703125" style="77" bestFit="1" customWidth="1"/>
    <col min="4612" max="4612" width="35.42578125" style="77" customWidth="1"/>
    <col min="4613" max="4613" width="39.85546875" style="77" customWidth="1"/>
    <col min="4614" max="4614" width="0" style="77" hidden="1" customWidth="1"/>
    <col min="4615" max="4615" width="38.85546875" style="77" customWidth="1"/>
    <col min="4616" max="4616" width="0" style="77" hidden="1" customWidth="1"/>
    <col min="4617" max="4617" width="49.7109375" style="77" customWidth="1"/>
    <col min="4618" max="4618" width="52" style="77" customWidth="1"/>
    <col min="4619" max="4619" width="13.28515625" style="77" bestFit="1" customWidth="1"/>
    <col min="4620" max="4623" width="7" style="77" bestFit="1" customWidth="1"/>
    <col min="4624" max="4624" width="10.85546875" style="77" bestFit="1" customWidth="1"/>
    <col min="4625" max="4625" width="16.5703125" style="77" bestFit="1" customWidth="1"/>
    <col min="4626" max="4628" width="12.42578125" style="77" bestFit="1" customWidth="1"/>
    <col min="4629" max="4629" width="19.42578125" style="77" customWidth="1"/>
    <col min="4630" max="4864" width="9.140625" style="77"/>
    <col min="4865" max="4865" width="11.7109375" style="77" customWidth="1"/>
    <col min="4866" max="4866" width="21.42578125" style="77" customWidth="1"/>
    <col min="4867" max="4867" width="4.5703125" style="77" bestFit="1" customWidth="1"/>
    <col min="4868" max="4868" width="35.42578125" style="77" customWidth="1"/>
    <col min="4869" max="4869" width="39.85546875" style="77" customWidth="1"/>
    <col min="4870" max="4870" width="0" style="77" hidden="1" customWidth="1"/>
    <col min="4871" max="4871" width="38.85546875" style="77" customWidth="1"/>
    <col min="4872" max="4872" width="0" style="77" hidden="1" customWidth="1"/>
    <col min="4873" max="4873" width="49.7109375" style="77" customWidth="1"/>
    <col min="4874" max="4874" width="52" style="77" customWidth="1"/>
    <col min="4875" max="4875" width="13.28515625" style="77" bestFit="1" customWidth="1"/>
    <col min="4876" max="4879" width="7" style="77" bestFit="1" customWidth="1"/>
    <col min="4880" max="4880" width="10.85546875" style="77" bestFit="1" customWidth="1"/>
    <col min="4881" max="4881" width="16.5703125" style="77" bestFit="1" customWidth="1"/>
    <col min="4882" max="4884" width="12.42578125" style="77" bestFit="1" customWidth="1"/>
    <col min="4885" max="4885" width="19.42578125" style="77" customWidth="1"/>
    <col min="4886" max="5120" width="9.140625" style="77"/>
    <col min="5121" max="5121" width="11.7109375" style="77" customWidth="1"/>
    <col min="5122" max="5122" width="21.42578125" style="77" customWidth="1"/>
    <col min="5123" max="5123" width="4.5703125" style="77" bestFit="1" customWidth="1"/>
    <col min="5124" max="5124" width="35.42578125" style="77" customWidth="1"/>
    <col min="5125" max="5125" width="39.85546875" style="77" customWidth="1"/>
    <col min="5126" max="5126" width="0" style="77" hidden="1" customWidth="1"/>
    <col min="5127" max="5127" width="38.85546875" style="77" customWidth="1"/>
    <col min="5128" max="5128" width="0" style="77" hidden="1" customWidth="1"/>
    <col min="5129" max="5129" width="49.7109375" style="77" customWidth="1"/>
    <col min="5130" max="5130" width="52" style="77" customWidth="1"/>
    <col min="5131" max="5131" width="13.28515625" style="77" bestFit="1" customWidth="1"/>
    <col min="5132" max="5135" width="7" style="77" bestFit="1" customWidth="1"/>
    <col min="5136" max="5136" width="10.85546875" style="77" bestFit="1" customWidth="1"/>
    <col min="5137" max="5137" width="16.5703125" style="77" bestFit="1" customWidth="1"/>
    <col min="5138" max="5140" width="12.42578125" style="77" bestFit="1" customWidth="1"/>
    <col min="5141" max="5141" width="19.42578125" style="77" customWidth="1"/>
    <col min="5142" max="5376" width="9.140625" style="77"/>
    <col min="5377" max="5377" width="11.7109375" style="77" customWidth="1"/>
    <col min="5378" max="5378" width="21.42578125" style="77" customWidth="1"/>
    <col min="5379" max="5379" width="4.5703125" style="77" bestFit="1" customWidth="1"/>
    <col min="5380" max="5380" width="35.42578125" style="77" customWidth="1"/>
    <col min="5381" max="5381" width="39.85546875" style="77" customWidth="1"/>
    <col min="5382" max="5382" width="0" style="77" hidden="1" customWidth="1"/>
    <col min="5383" max="5383" width="38.85546875" style="77" customWidth="1"/>
    <col min="5384" max="5384" width="0" style="77" hidden="1" customWidth="1"/>
    <col min="5385" max="5385" width="49.7109375" style="77" customWidth="1"/>
    <col min="5386" max="5386" width="52" style="77" customWidth="1"/>
    <col min="5387" max="5387" width="13.28515625" style="77" bestFit="1" customWidth="1"/>
    <col min="5388" max="5391" width="7" style="77" bestFit="1" customWidth="1"/>
    <col min="5392" max="5392" width="10.85546875" style="77" bestFit="1" customWidth="1"/>
    <col min="5393" max="5393" width="16.5703125" style="77" bestFit="1" customWidth="1"/>
    <col min="5394" max="5396" width="12.42578125" style="77" bestFit="1" customWidth="1"/>
    <col min="5397" max="5397" width="19.42578125" style="77" customWidth="1"/>
    <col min="5398" max="5632" width="9.140625" style="77"/>
    <col min="5633" max="5633" width="11.7109375" style="77" customWidth="1"/>
    <col min="5634" max="5634" width="21.42578125" style="77" customWidth="1"/>
    <col min="5635" max="5635" width="4.5703125" style="77" bestFit="1" customWidth="1"/>
    <col min="5636" max="5636" width="35.42578125" style="77" customWidth="1"/>
    <col min="5637" max="5637" width="39.85546875" style="77" customWidth="1"/>
    <col min="5638" max="5638" width="0" style="77" hidden="1" customWidth="1"/>
    <col min="5639" max="5639" width="38.85546875" style="77" customWidth="1"/>
    <col min="5640" max="5640" width="0" style="77" hidden="1" customWidth="1"/>
    <col min="5641" max="5641" width="49.7109375" style="77" customWidth="1"/>
    <col min="5642" max="5642" width="52" style="77" customWidth="1"/>
    <col min="5643" max="5643" width="13.28515625" style="77" bestFit="1" customWidth="1"/>
    <col min="5644" max="5647" width="7" style="77" bestFit="1" customWidth="1"/>
    <col min="5648" max="5648" width="10.85546875" style="77" bestFit="1" customWidth="1"/>
    <col min="5649" max="5649" width="16.5703125" style="77" bestFit="1" customWidth="1"/>
    <col min="5650" max="5652" width="12.42578125" style="77" bestFit="1" customWidth="1"/>
    <col min="5653" max="5653" width="19.42578125" style="77" customWidth="1"/>
    <col min="5654" max="5888" width="9.140625" style="77"/>
    <col min="5889" max="5889" width="11.7109375" style="77" customWidth="1"/>
    <col min="5890" max="5890" width="21.42578125" style="77" customWidth="1"/>
    <col min="5891" max="5891" width="4.5703125" style="77" bestFit="1" customWidth="1"/>
    <col min="5892" max="5892" width="35.42578125" style="77" customWidth="1"/>
    <col min="5893" max="5893" width="39.85546875" style="77" customWidth="1"/>
    <col min="5894" max="5894" width="0" style="77" hidden="1" customWidth="1"/>
    <col min="5895" max="5895" width="38.85546875" style="77" customWidth="1"/>
    <col min="5896" max="5896" width="0" style="77" hidden="1" customWidth="1"/>
    <col min="5897" max="5897" width="49.7109375" style="77" customWidth="1"/>
    <col min="5898" max="5898" width="52" style="77" customWidth="1"/>
    <col min="5899" max="5899" width="13.28515625" style="77" bestFit="1" customWidth="1"/>
    <col min="5900" max="5903" width="7" style="77" bestFit="1" customWidth="1"/>
    <col min="5904" max="5904" width="10.85546875" style="77" bestFit="1" customWidth="1"/>
    <col min="5905" max="5905" width="16.5703125" style="77" bestFit="1" customWidth="1"/>
    <col min="5906" max="5908" width="12.42578125" style="77" bestFit="1" customWidth="1"/>
    <col min="5909" max="5909" width="19.42578125" style="77" customWidth="1"/>
    <col min="5910" max="6144" width="9.140625" style="77"/>
    <col min="6145" max="6145" width="11.7109375" style="77" customWidth="1"/>
    <col min="6146" max="6146" width="21.42578125" style="77" customWidth="1"/>
    <col min="6147" max="6147" width="4.5703125" style="77" bestFit="1" customWidth="1"/>
    <col min="6148" max="6148" width="35.42578125" style="77" customWidth="1"/>
    <col min="6149" max="6149" width="39.85546875" style="77" customWidth="1"/>
    <col min="6150" max="6150" width="0" style="77" hidden="1" customWidth="1"/>
    <col min="6151" max="6151" width="38.85546875" style="77" customWidth="1"/>
    <col min="6152" max="6152" width="0" style="77" hidden="1" customWidth="1"/>
    <col min="6153" max="6153" width="49.7109375" style="77" customWidth="1"/>
    <col min="6154" max="6154" width="52" style="77" customWidth="1"/>
    <col min="6155" max="6155" width="13.28515625" style="77" bestFit="1" customWidth="1"/>
    <col min="6156" max="6159" width="7" style="77" bestFit="1" customWidth="1"/>
    <col min="6160" max="6160" width="10.85546875" style="77" bestFit="1" customWidth="1"/>
    <col min="6161" max="6161" width="16.5703125" style="77" bestFit="1" customWidth="1"/>
    <col min="6162" max="6164" width="12.42578125" style="77" bestFit="1" customWidth="1"/>
    <col min="6165" max="6165" width="19.42578125" style="77" customWidth="1"/>
    <col min="6166" max="6400" width="9.140625" style="77"/>
    <col min="6401" max="6401" width="11.7109375" style="77" customWidth="1"/>
    <col min="6402" max="6402" width="21.42578125" style="77" customWidth="1"/>
    <col min="6403" max="6403" width="4.5703125" style="77" bestFit="1" customWidth="1"/>
    <col min="6404" max="6404" width="35.42578125" style="77" customWidth="1"/>
    <col min="6405" max="6405" width="39.85546875" style="77" customWidth="1"/>
    <col min="6406" max="6406" width="0" style="77" hidden="1" customWidth="1"/>
    <col min="6407" max="6407" width="38.85546875" style="77" customWidth="1"/>
    <col min="6408" max="6408" width="0" style="77" hidden="1" customWidth="1"/>
    <col min="6409" max="6409" width="49.7109375" style="77" customWidth="1"/>
    <col min="6410" max="6410" width="52" style="77" customWidth="1"/>
    <col min="6411" max="6411" width="13.28515625" style="77" bestFit="1" customWidth="1"/>
    <col min="6412" max="6415" width="7" style="77" bestFit="1" customWidth="1"/>
    <col min="6416" max="6416" width="10.85546875" style="77" bestFit="1" customWidth="1"/>
    <col min="6417" max="6417" width="16.5703125" style="77" bestFit="1" customWidth="1"/>
    <col min="6418" max="6420" width="12.42578125" style="77" bestFit="1" customWidth="1"/>
    <col min="6421" max="6421" width="19.42578125" style="77" customWidth="1"/>
    <col min="6422" max="6656" width="9.140625" style="77"/>
    <col min="6657" max="6657" width="11.7109375" style="77" customWidth="1"/>
    <col min="6658" max="6658" width="21.42578125" style="77" customWidth="1"/>
    <col min="6659" max="6659" width="4.5703125" style="77" bestFit="1" customWidth="1"/>
    <col min="6660" max="6660" width="35.42578125" style="77" customWidth="1"/>
    <col min="6661" max="6661" width="39.85546875" style="77" customWidth="1"/>
    <col min="6662" max="6662" width="0" style="77" hidden="1" customWidth="1"/>
    <col min="6663" max="6663" width="38.85546875" style="77" customWidth="1"/>
    <col min="6664" max="6664" width="0" style="77" hidden="1" customWidth="1"/>
    <col min="6665" max="6665" width="49.7109375" style="77" customWidth="1"/>
    <col min="6666" max="6666" width="52" style="77" customWidth="1"/>
    <col min="6667" max="6667" width="13.28515625" style="77" bestFit="1" customWidth="1"/>
    <col min="6668" max="6671" width="7" style="77" bestFit="1" customWidth="1"/>
    <col min="6672" max="6672" width="10.85546875" style="77" bestFit="1" customWidth="1"/>
    <col min="6673" max="6673" width="16.5703125" style="77" bestFit="1" customWidth="1"/>
    <col min="6674" max="6676" width="12.42578125" style="77" bestFit="1" customWidth="1"/>
    <col min="6677" max="6677" width="19.42578125" style="77" customWidth="1"/>
    <col min="6678" max="6912" width="9.140625" style="77"/>
    <col min="6913" max="6913" width="11.7109375" style="77" customWidth="1"/>
    <col min="6914" max="6914" width="21.42578125" style="77" customWidth="1"/>
    <col min="6915" max="6915" width="4.5703125" style="77" bestFit="1" customWidth="1"/>
    <col min="6916" max="6916" width="35.42578125" style="77" customWidth="1"/>
    <col min="6917" max="6917" width="39.85546875" style="77" customWidth="1"/>
    <col min="6918" max="6918" width="0" style="77" hidden="1" customWidth="1"/>
    <col min="6919" max="6919" width="38.85546875" style="77" customWidth="1"/>
    <col min="6920" max="6920" width="0" style="77" hidden="1" customWidth="1"/>
    <col min="6921" max="6921" width="49.7109375" style="77" customWidth="1"/>
    <col min="6922" max="6922" width="52" style="77" customWidth="1"/>
    <col min="6923" max="6923" width="13.28515625" style="77" bestFit="1" customWidth="1"/>
    <col min="6924" max="6927" width="7" style="77" bestFit="1" customWidth="1"/>
    <col min="6928" max="6928" width="10.85546875" style="77" bestFit="1" customWidth="1"/>
    <col min="6929" max="6929" width="16.5703125" style="77" bestFit="1" customWidth="1"/>
    <col min="6930" max="6932" width="12.42578125" style="77" bestFit="1" customWidth="1"/>
    <col min="6933" max="6933" width="19.42578125" style="77" customWidth="1"/>
    <col min="6934" max="7168" width="9.140625" style="77"/>
    <col min="7169" max="7169" width="11.7109375" style="77" customWidth="1"/>
    <col min="7170" max="7170" width="21.42578125" style="77" customWidth="1"/>
    <col min="7171" max="7171" width="4.5703125" style="77" bestFit="1" customWidth="1"/>
    <col min="7172" max="7172" width="35.42578125" style="77" customWidth="1"/>
    <col min="7173" max="7173" width="39.85546875" style="77" customWidth="1"/>
    <col min="7174" max="7174" width="0" style="77" hidden="1" customWidth="1"/>
    <col min="7175" max="7175" width="38.85546875" style="77" customWidth="1"/>
    <col min="7176" max="7176" width="0" style="77" hidden="1" customWidth="1"/>
    <col min="7177" max="7177" width="49.7109375" style="77" customWidth="1"/>
    <col min="7178" max="7178" width="52" style="77" customWidth="1"/>
    <col min="7179" max="7179" width="13.28515625" style="77" bestFit="1" customWidth="1"/>
    <col min="7180" max="7183" width="7" style="77" bestFit="1" customWidth="1"/>
    <col min="7184" max="7184" width="10.85546875" style="77" bestFit="1" customWidth="1"/>
    <col min="7185" max="7185" width="16.5703125" style="77" bestFit="1" customWidth="1"/>
    <col min="7186" max="7188" width="12.42578125" style="77" bestFit="1" customWidth="1"/>
    <col min="7189" max="7189" width="19.42578125" style="77" customWidth="1"/>
    <col min="7190" max="7424" width="9.140625" style="77"/>
    <col min="7425" max="7425" width="11.7109375" style="77" customWidth="1"/>
    <col min="7426" max="7426" width="21.42578125" style="77" customWidth="1"/>
    <col min="7427" max="7427" width="4.5703125" style="77" bestFit="1" customWidth="1"/>
    <col min="7428" max="7428" width="35.42578125" style="77" customWidth="1"/>
    <col min="7429" max="7429" width="39.85546875" style="77" customWidth="1"/>
    <col min="7430" max="7430" width="0" style="77" hidden="1" customWidth="1"/>
    <col min="7431" max="7431" width="38.85546875" style="77" customWidth="1"/>
    <col min="7432" max="7432" width="0" style="77" hidden="1" customWidth="1"/>
    <col min="7433" max="7433" width="49.7109375" style="77" customWidth="1"/>
    <col min="7434" max="7434" width="52" style="77" customWidth="1"/>
    <col min="7435" max="7435" width="13.28515625" style="77" bestFit="1" customWidth="1"/>
    <col min="7436" max="7439" width="7" style="77" bestFit="1" customWidth="1"/>
    <col min="7440" max="7440" width="10.85546875" style="77" bestFit="1" customWidth="1"/>
    <col min="7441" max="7441" width="16.5703125" style="77" bestFit="1" customWidth="1"/>
    <col min="7442" max="7444" width="12.42578125" style="77" bestFit="1" customWidth="1"/>
    <col min="7445" max="7445" width="19.42578125" style="77" customWidth="1"/>
    <col min="7446" max="7680" width="9.140625" style="77"/>
    <col min="7681" max="7681" width="11.7109375" style="77" customWidth="1"/>
    <col min="7682" max="7682" width="21.42578125" style="77" customWidth="1"/>
    <col min="7683" max="7683" width="4.5703125" style="77" bestFit="1" customWidth="1"/>
    <col min="7684" max="7684" width="35.42578125" style="77" customWidth="1"/>
    <col min="7685" max="7685" width="39.85546875" style="77" customWidth="1"/>
    <col min="7686" max="7686" width="0" style="77" hidden="1" customWidth="1"/>
    <col min="7687" max="7687" width="38.85546875" style="77" customWidth="1"/>
    <col min="7688" max="7688" width="0" style="77" hidden="1" customWidth="1"/>
    <col min="7689" max="7689" width="49.7109375" style="77" customWidth="1"/>
    <col min="7690" max="7690" width="52" style="77" customWidth="1"/>
    <col min="7691" max="7691" width="13.28515625" style="77" bestFit="1" customWidth="1"/>
    <col min="7692" max="7695" width="7" style="77" bestFit="1" customWidth="1"/>
    <col min="7696" max="7696" width="10.85546875" style="77" bestFit="1" customWidth="1"/>
    <col min="7697" max="7697" width="16.5703125" style="77" bestFit="1" customWidth="1"/>
    <col min="7698" max="7700" width="12.42578125" style="77" bestFit="1" customWidth="1"/>
    <col min="7701" max="7701" width="19.42578125" style="77" customWidth="1"/>
    <col min="7702" max="7936" width="9.140625" style="77"/>
    <col min="7937" max="7937" width="11.7109375" style="77" customWidth="1"/>
    <col min="7938" max="7938" width="21.42578125" style="77" customWidth="1"/>
    <col min="7939" max="7939" width="4.5703125" style="77" bestFit="1" customWidth="1"/>
    <col min="7940" max="7940" width="35.42578125" style="77" customWidth="1"/>
    <col min="7941" max="7941" width="39.85546875" style="77" customWidth="1"/>
    <col min="7942" max="7942" width="0" style="77" hidden="1" customWidth="1"/>
    <col min="7943" max="7943" width="38.85546875" style="77" customWidth="1"/>
    <col min="7944" max="7944" width="0" style="77" hidden="1" customWidth="1"/>
    <col min="7945" max="7945" width="49.7109375" style="77" customWidth="1"/>
    <col min="7946" max="7946" width="52" style="77" customWidth="1"/>
    <col min="7947" max="7947" width="13.28515625" style="77" bestFit="1" customWidth="1"/>
    <col min="7948" max="7951" width="7" style="77" bestFit="1" customWidth="1"/>
    <col min="7952" max="7952" width="10.85546875" style="77" bestFit="1" customWidth="1"/>
    <col min="7953" max="7953" width="16.5703125" style="77" bestFit="1" customWidth="1"/>
    <col min="7954" max="7956" width="12.42578125" style="77" bestFit="1" customWidth="1"/>
    <col min="7957" max="7957" width="19.42578125" style="77" customWidth="1"/>
    <col min="7958" max="8192" width="9.140625" style="77"/>
    <col min="8193" max="8193" width="11.7109375" style="77" customWidth="1"/>
    <col min="8194" max="8194" width="21.42578125" style="77" customWidth="1"/>
    <col min="8195" max="8195" width="4.5703125" style="77" bestFit="1" customWidth="1"/>
    <col min="8196" max="8196" width="35.42578125" style="77" customWidth="1"/>
    <col min="8197" max="8197" width="39.85546875" style="77" customWidth="1"/>
    <col min="8198" max="8198" width="0" style="77" hidden="1" customWidth="1"/>
    <col min="8199" max="8199" width="38.85546875" style="77" customWidth="1"/>
    <col min="8200" max="8200" width="0" style="77" hidden="1" customWidth="1"/>
    <col min="8201" max="8201" width="49.7109375" style="77" customWidth="1"/>
    <col min="8202" max="8202" width="52" style="77" customWidth="1"/>
    <col min="8203" max="8203" width="13.28515625" style="77" bestFit="1" customWidth="1"/>
    <col min="8204" max="8207" width="7" style="77" bestFit="1" customWidth="1"/>
    <col min="8208" max="8208" width="10.85546875" style="77" bestFit="1" customWidth="1"/>
    <col min="8209" max="8209" width="16.5703125" style="77" bestFit="1" customWidth="1"/>
    <col min="8210" max="8212" width="12.42578125" style="77" bestFit="1" customWidth="1"/>
    <col min="8213" max="8213" width="19.42578125" style="77" customWidth="1"/>
    <col min="8214" max="8448" width="9.140625" style="77"/>
    <col min="8449" max="8449" width="11.7109375" style="77" customWidth="1"/>
    <col min="8450" max="8450" width="21.42578125" style="77" customWidth="1"/>
    <col min="8451" max="8451" width="4.5703125" style="77" bestFit="1" customWidth="1"/>
    <col min="8452" max="8452" width="35.42578125" style="77" customWidth="1"/>
    <col min="8453" max="8453" width="39.85546875" style="77" customWidth="1"/>
    <col min="8454" max="8454" width="0" style="77" hidden="1" customWidth="1"/>
    <col min="8455" max="8455" width="38.85546875" style="77" customWidth="1"/>
    <col min="8456" max="8456" width="0" style="77" hidden="1" customWidth="1"/>
    <col min="8457" max="8457" width="49.7109375" style="77" customWidth="1"/>
    <col min="8458" max="8458" width="52" style="77" customWidth="1"/>
    <col min="8459" max="8459" width="13.28515625" style="77" bestFit="1" customWidth="1"/>
    <col min="8460" max="8463" width="7" style="77" bestFit="1" customWidth="1"/>
    <col min="8464" max="8464" width="10.85546875" style="77" bestFit="1" customWidth="1"/>
    <col min="8465" max="8465" width="16.5703125" style="77" bestFit="1" customWidth="1"/>
    <col min="8466" max="8468" width="12.42578125" style="77" bestFit="1" customWidth="1"/>
    <col min="8469" max="8469" width="19.42578125" style="77" customWidth="1"/>
    <col min="8470" max="8704" width="9.140625" style="77"/>
    <col min="8705" max="8705" width="11.7109375" style="77" customWidth="1"/>
    <col min="8706" max="8706" width="21.42578125" style="77" customWidth="1"/>
    <col min="8707" max="8707" width="4.5703125" style="77" bestFit="1" customWidth="1"/>
    <col min="8708" max="8708" width="35.42578125" style="77" customWidth="1"/>
    <col min="8709" max="8709" width="39.85546875" style="77" customWidth="1"/>
    <col min="8710" max="8710" width="0" style="77" hidden="1" customWidth="1"/>
    <col min="8711" max="8711" width="38.85546875" style="77" customWidth="1"/>
    <col min="8712" max="8712" width="0" style="77" hidden="1" customWidth="1"/>
    <col min="8713" max="8713" width="49.7109375" style="77" customWidth="1"/>
    <col min="8714" max="8714" width="52" style="77" customWidth="1"/>
    <col min="8715" max="8715" width="13.28515625" style="77" bestFit="1" customWidth="1"/>
    <col min="8716" max="8719" width="7" style="77" bestFit="1" customWidth="1"/>
    <col min="8720" max="8720" width="10.85546875" style="77" bestFit="1" customWidth="1"/>
    <col min="8721" max="8721" width="16.5703125" style="77" bestFit="1" customWidth="1"/>
    <col min="8722" max="8724" width="12.42578125" style="77" bestFit="1" customWidth="1"/>
    <col min="8725" max="8725" width="19.42578125" style="77" customWidth="1"/>
    <col min="8726" max="8960" width="9.140625" style="77"/>
    <col min="8961" max="8961" width="11.7109375" style="77" customWidth="1"/>
    <col min="8962" max="8962" width="21.42578125" style="77" customWidth="1"/>
    <col min="8963" max="8963" width="4.5703125" style="77" bestFit="1" customWidth="1"/>
    <col min="8964" max="8964" width="35.42578125" style="77" customWidth="1"/>
    <col min="8965" max="8965" width="39.85546875" style="77" customWidth="1"/>
    <col min="8966" max="8966" width="0" style="77" hidden="1" customWidth="1"/>
    <col min="8967" max="8967" width="38.85546875" style="77" customWidth="1"/>
    <col min="8968" max="8968" width="0" style="77" hidden="1" customWidth="1"/>
    <col min="8969" max="8969" width="49.7109375" style="77" customWidth="1"/>
    <col min="8970" max="8970" width="52" style="77" customWidth="1"/>
    <col min="8971" max="8971" width="13.28515625" style="77" bestFit="1" customWidth="1"/>
    <col min="8972" max="8975" width="7" style="77" bestFit="1" customWidth="1"/>
    <col min="8976" max="8976" width="10.85546875" style="77" bestFit="1" customWidth="1"/>
    <col min="8977" max="8977" width="16.5703125" style="77" bestFit="1" customWidth="1"/>
    <col min="8978" max="8980" width="12.42578125" style="77" bestFit="1" customWidth="1"/>
    <col min="8981" max="8981" width="19.42578125" style="77" customWidth="1"/>
    <col min="8982" max="9216" width="9.140625" style="77"/>
    <col min="9217" max="9217" width="11.7109375" style="77" customWidth="1"/>
    <col min="9218" max="9218" width="21.42578125" style="77" customWidth="1"/>
    <col min="9219" max="9219" width="4.5703125" style="77" bestFit="1" customWidth="1"/>
    <col min="9220" max="9220" width="35.42578125" style="77" customWidth="1"/>
    <col min="9221" max="9221" width="39.85546875" style="77" customWidth="1"/>
    <col min="9222" max="9222" width="0" style="77" hidden="1" customWidth="1"/>
    <col min="9223" max="9223" width="38.85546875" style="77" customWidth="1"/>
    <col min="9224" max="9224" width="0" style="77" hidden="1" customWidth="1"/>
    <col min="9225" max="9225" width="49.7109375" style="77" customWidth="1"/>
    <col min="9226" max="9226" width="52" style="77" customWidth="1"/>
    <col min="9227" max="9227" width="13.28515625" style="77" bestFit="1" customWidth="1"/>
    <col min="9228" max="9231" width="7" style="77" bestFit="1" customWidth="1"/>
    <col min="9232" max="9232" width="10.85546875" style="77" bestFit="1" customWidth="1"/>
    <col min="9233" max="9233" width="16.5703125" style="77" bestFit="1" customWidth="1"/>
    <col min="9234" max="9236" width="12.42578125" style="77" bestFit="1" customWidth="1"/>
    <col min="9237" max="9237" width="19.42578125" style="77" customWidth="1"/>
    <col min="9238" max="9472" width="9.140625" style="77"/>
    <col min="9473" max="9473" width="11.7109375" style="77" customWidth="1"/>
    <col min="9474" max="9474" width="21.42578125" style="77" customWidth="1"/>
    <col min="9475" max="9475" width="4.5703125" style="77" bestFit="1" customWidth="1"/>
    <col min="9476" max="9476" width="35.42578125" style="77" customWidth="1"/>
    <col min="9477" max="9477" width="39.85546875" style="77" customWidth="1"/>
    <col min="9478" max="9478" width="0" style="77" hidden="1" customWidth="1"/>
    <col min="9479" max="9479" width="38.85546875" style="77" customWidth="1"/>
    <col min="9480" max="9480" width="0" style="77" hidden="1" customWidth="1"/>
    <col min="9481" max="9481" width="49.7109375" style="77" customWidth="1"/>
    <col min="9482" max="9482" width="52" style="77" customWidth="1"/>
    <col min="9483" max="9483" width="13.28515625" style="77" bestFit="1" customWidth="1"/>
    <col min="9484" max="9487" width="7" style="77" bestFit="1" customWidth="1"/>
    <col min="9488" max="9488" width="10.85546875" style="77" bestFit="1" customWidth="1"/>
    <col min="9489" max="9489" width="16.5703125" style="77" bestFit="1" customWidth="1"/>
    <col min="9490" max="9492" width="12.42578125" style="77" bestFit="1" customWidth="1"/>
    <col min="9493" max="9493" width="19.42578125" style="77" customWidth="1"/>
    <col min="9494" max="9728" width="9.140625" style="77"/>
    <col min="9729" max="9729" width="11.7109375" style="77" customWidth="1"/>
    <col min="9730" max="9730" width="21.42578125" style="77" customWidth="1"/>
    <col min="9731" max="9731" width="4.5703125" style="77" bestFit="1" customWidth="1"/>
    <col min="9732" max="9732" width="35.42578125" style="77" customWidth="1"/>
    <col min="9733" max="9733" width="39.85546875" style="77" customWidth="1"/>
    <col min="9734" max="9734" width="0" style="77" hidden="1" customWidth="1"/>
    <col min="9735" max="9735" width="38.85546875" style="77" customWidth="1"/>
    <col min="9736" max="9736" width="0" style="77" hidden="1" customWidth="1"/>
    <col min="9737" max="9737" width="49.7109375" style="77" customWidth="1"/>
    <col min="9738" max="9738" width="52" style="77" customWidth="1"/>
    <col min="9739" max="9739" width="13.28515625" style="77" bestFit="1" customWidth="1"/>
    <col min="9740" max="9743" width="7" style="77" bestFit="1" customWidth="1"/>
    <col min="9744" max="9744" width="10.85546875" style="77" bestFit="1" customWidth="1"/>
    <col min="9745" max="9745" width="16.5703125" style="77" bestFit="1" customWidth="1"/>
    <col min="9746" max="9748" width="12.42578125" style="77" bestFit="1" customWidth="1"/>
    <col min="9749" max="9749" width="19.42578125" style="77" customWidth="1"/>
    <col min="9750" max="9984" width="9.140625" style="77"/>
    <col min="9985" max="9985" width="11.7109375" style="77" customWidth="1"/>
    <col min="9986" max="9986" width="21.42578125" style="77" customWidth="1"/>
    <col min="9987" max="9987" width="4.5703125" style="77" bestFit="1" customWidth="1"/>
    <col min="9988" max="9988" width="35.42578125" style="77" customWidth="1"/>
    <col min="9989" max="9989" width="39.85546875" style="77" customWidth="1"/>
    <col min="9990" max="9990" width="0" style="77" hidden="1" customWidth="1"/>
    <col min="9991" max="9991" width="38.85546875" style="77" customWidth="1"/>
    <col min="9992" max="9992" width="0" style="77" hidden="1" customWidth="1"/>
    <col min="9993" max="9993" width="49.7109375" style="77" customWidth="1"/>
    <col min="9994" max="9994" width="52" style="77" customWidth="1"/>
    <col min="9995" max="9995" width="13.28515625" style="77" bestFit="1" customWidth="1"/>
    <col min="9996" max="9999" width="7" style="77" bestFit="1" customWidth="1"/>
    <col min="10000" max="10000" width="10.85546875" style="77" bestFit="1" customWidth="1"/>
    <col min="10001" max="10001" width="16.5703125" style="77" bestFit="1" customWidth="1"/>
    <col min="10002" max="10004" width="12.42578125" style="77" bestFit="1" customWidth="1"/>
    <col min="10005" max="10005" width="19.42578125" style="77" customWidth="1"/>
    <col min="10006" max="10240" width="9.140625" style="77"/>
    <col min="10241" max="10241" width="11.7109375" style="77" customWidth="1"/>
    <col min="10242" max="10242" width="21.42578125" style="77" customWidth="1"/>
    <col min="10243" max="10243" width="4.5703125" style="77" bestFit="1" customWidth="1"/>
    <col min="10244" max="10244" width="35.42578125" style="77" customWidth="1"/>
    <col min="10245" max="10245" width="39.85546875" style="77" customWidth="1"/>
    <col min="10246" max="10246" width="0" style="77" hidden="1" customWidth="1"/>
    <col min="10247" max="10247" width="38.85546875" style="77" customWidth="1"/>
    <col min="10248" max="10248" width="0" style="77" hidden="1" customWidth="1"/>
    <col min="10249" max="10249" width="49.7109375" style="77" customWidth="1"/>
    <col min="10250" max="10250" width="52" style="77" customWidth="1"/>
    <col min="10251" max="10251" width="13.28515625" style="77" bestFit="1" customWidth="1"/>
    <col min="10252" max="10255" width="7" style="77" bestFit="1" customWidth="1"/>
    <col min="10256" max="10256" width="10.85546875" style="77" bestFit="1" customWidth="1"/>
    <col min="10257" max="10257" width="16.5703125" style="77" bestFit="1" customWidth="1"/>
    <col min="10258" max="10260" width="12.42578125" style="77" bestFit="1" customWidth="1"/>
    <col min="10261" max="10261" width="19.42578125" style="77" customWidth="1"/>
    <col min="10262" max="10496" width="9.140625" style="77"/>
    <col min="10497" max="10497" width="11.7109375" style="77" customWidth="1"/>
    <col min="10498" max="10498" width="21.42578125" style="77" customWidth="1"/>
    <col min="10499" max="10499" width="4.5703125" style="77" bestFit="1" customWidth="1"/>
    <col min="10500" max="10500" width="35.42578125" style="77" customWidth="1"/>
    <col min="10501" max="10501" width="39.85546875" style="77" customWidth="1"/>
    <col min="10502" max="10502" width="0" style="77" hidden="1" customWidth="1"/>
    <col min="10503" max="10503" width="38.85546875" style="77" customWidth="1"/>
    <col min="10504" max="10504" width="0" style="77" hidden="1" customWidth="1"/>
    <col min="10505" max="10505" width="49.7109375" style="77" customWidth="1"/>
    <col min="10506" max="10506" width="52" style="77" customWidth="1"/>
    <col min="10507" max="10507" width="13.28515625" style="77" bestFit="1" customWidth="1"/>
    <col min="10508" max="10511" width="7" style="77" bestFit="1" customWidth="1"/>
    <col min="10512" max="10512" width="10.85546875" style="77" bestFit="1" customWidth="1"/>
    <col min="10513" max="10513" width="16.5703125" style="77" bestFit="1" customWidth="1"/>
    <col min="10514" max="10516" width="12.42578125" style="77" bestFit="1" customWidth="1"/>
    <col min="10517" max="10517" width="19.42578125" style="77" customWidth="1"/>
    <col min="10518" max="10752" width="9.140625" style="77"/>
    <col min="10753" max="10753" width="11.7109375" style="77" customWidth="1"/>
    <col min="10754" max="10754" width="21.42578125" style="77" customWidth="1"/>
    <col min="10755" max="10755" width="4.5703125" style="77" bestFit="1" customWidth="1"/>
    <col min="10756" max="10756" width="35.42578125" style="77" customWidth="1"/>
    <col min="10757" max="10757" width="39.85546875" style="77" customWidth="1"/>
    <col min="10758" max="10758" width="0" style="77" hidden="1" customWidth="1"/>
    <col min="10759" max="10759" width="38.85546875" style="77" customWidth="1"/>
    <col min="10760" max="10760" width="0" style="77" hidden="1" customWidth="1"/>
    <col min="10761" max="10761" width="49.7109375" style="77" customWidth="1"/>
    <col min="10762" max="10762" width="52" style="77" customWidth="1"/>
    <col min="10763" max="10763" width="13.28515625" style="77" bestFit="1" customWidth="1"/>
    <col min="10764" max="10767" width="7" style="77" bestFit="1" customWidth="1"/>
    <col min="10768" max="10768" width="10.85546875" style="77" bestFit="1" customWidth="1"/>
    <col min="10769" max="10769" width="16.5703125" style="77" bestFit="1" customWidth="1"/>
    <col min="10770" max="10772" width="12.42578125" style="77" bestFit="1" customWidth="1"/>
    <col min="10773" max="10773" width="19.42578125" style="77" customWidth="1"/>
    <col min="10774" max="11008" width="9.140625" style="77"/>
    <col min="11009" max="11009" width="11.7109375" style="77" customWidth="1"/>
    <col min="11010" max="11010" width="21.42578125" style="77" customWidth="1"/>
    <col min="11011" max="11011" width="4.5703125" style="77" bestFit="1" customWidth="1"/>
    <col min="11012" max="11012" width="35.42578125" style="77" customWidth="1"/>
    <col min="11013" max="11013" width="39.85546875" style="77" customWidth="1"/>
    <col min="11014" max="11014" width="0" style="77" hidden="1" customWidth="1"/>
    <col min="11015" max="11015" width="38.85546875" style="77" customWidth="1"/>
    <col min="11016" max="11016" width="0" style="77" hidden="1" customWidth="1"/>
    <col min="11017" max="11017" width="49.7109375" style="77" customWidth="1"/>
    <col min="11018" max="11018" width="52" style="77" customWidth="1"/>
    <col min="11019" max="11019" width="13.28515625" style="77" bestFit="1" customWidth="1"/>
    <col min="11020" max="11023" width="7" style="77" bestFit="1" customWidth="1"/>
    <col min="11024" max="11024" width="10.85546875" style="77" bestFit="1" customWidth="1"/>
    <col min="11025" max="11025" width="16.5703125" style="77" bestFit="1" customWidth="1"/>
    <col min="11026" max="11028" width="12.42578125" style="77" bestFit="1" customWidth="1"/>
    <col min="11029" max="11029" width="19.42578125" style="77" customWidth="1"/>
    <col min="11030" max="11264" width="9.140625" style="77"/>
    <col min="11265" max="11265" width="11.7109375" style="77" customWidth="1"/>
    <col min="11266" max="11266" width="21.42578125" style="77" customWidth="1"/>
    <col min="11267" max="11267" width="4.5703125" style="77" bestFit="1" customWidth="1"/>
    <col min="11268" max="11268" width="35.42578125" style="77" customWidth="1"/>
    <col min="11269" max="11269" width="39.85546875" style="77" customWidth="1"/>
    <col min="11270" max="11270" width="0" style="77" hidden="1" customWidth="1"/>
    <col min="11271" max="11271" width="38.85546875" style="77" customWidth="1"/>
    <col min="11272" max="11272" width="0" style="77" hidden="1" customWidth="1"/>
    <col min="11273" max="11273" width="49.7109375" style="77" customWidth="1"/>
    <col min="11274" max="11274" width="52" style="77" customWidth="1"/>
    <col min="11275" max="11275" width="13.28515625" style="77" bestFit="1" customWidth="1"/>
    <col min="11276" max="11279" width="7" style="77" bestFit="1" customWidth="1"/>
    <col min="11280" max="11280" width="10.85546875" style="77" bestFit="1" customWidth="1"/>
    <col min="11281" max="11281" width="16.5703125" style="77" bestFit="1" customWidth="1"/>
    <col min="11282" max="11284" width="12.42578125" style="77" bestFit="1" customWidth="1"/>
    <col min="11285" max="11285" width="19.42578125" style="77" customWidth="1"/>
    <col min="11286" max="11520" width="9.140625" style="77"/>
    <col min="11521" max="11521" width="11.7109375" style="77" customWidth="1"/>
    <col min="11522" max="11522" width="21.42578125" style="77" customWidth="1"/>
    <col min="11523" max="11523" width="4.5703125" style="77" bestFit="1" customWidth="1"/>
    <col min="11524" max="11524" width="35.42578125" style="77" customWidth="1"/>
    <col min="11525" max="11525" width="39.85546875" style="77" customWidth="1"/>
    <col min="11526" max="11526" width="0" style="77" hidden="1" customWidth="1"/>
    <col min="11527" max="11527" width="38.85546875" style="77" customWidth="1"/>
    <col min="11528" max="11528" width="0" style="77" hidden="1" customWidth="1"/>
    <col min="11529" max="11529" width="49.7109375" style="77" customWidth="1"/>
    <col min="11530" max="11530" width="52" style="77" customWidth="1"/>
    <col min="11531" max="11531" width="13.28515625" style="77" bestFit="1" customWidth="1"/>
    <col min="11532" max="11535" width="7" style="77" bestFit="1" customWidth="1"/>
    <col min="11536" max="11536" width="10.85546875" style="77" bestFit="1" customWidth="1"/>
    <col min="11537" max="11537" width="16.5703125" style="77" bestFit="1" customWidth="1"/>
    <col min="11538" max="11540" width="12.42578125" style="77" bestFit="1" customWidth="1"/>
    <col min="11541" max="11541" width="19.42578125" style="77" customWidth="1"/>
    <col min="11542" max="11776" width="9.140625" style="77"/>
    <col min="11777" max="11777" width="11.7109375" style="77" customWidth="1"/>
    <col min="11778" max="11778" width="21.42578125" style="77" customWidth="1"/>
    <col min="11779" max="11779" width="4.5703125" style="77" bestFit="1" customWidth="1"/>
    <col min="11780" max="11780" width="35.42578125" style="77" customWidth="1"/>
    <col min="11781" max="11781" width="39.85546875" style="77" customWidth="1"/>
    <col min="11782" max="11782" width="0" style="77" hidden="1" customWidth="1"/>
    <col min="11783" max="11783" width="38.85546875" style="77" customWidth="1"/>
    <col min="11784" max="11784" width="0" style="77" hidden="1" customWidth="1"/>
    <col min="11785" max="11785" width="49.7109375" style="77" customWidth="1"/>
    <col min="11786" max="11786" width="52" style="77" customWidth="1"/>
    <col min="11787" max="11787" width="13.28515625" style="77" bestFit="1" customWidth="1"/>
    <col min="11788" max="11791" width="7" style="77" bestFit="1" customWidth="1"/>
    <col min="11792" max="11792" width="10.85546875" style="77" bestFit="1" customWidth="1"/>
    <col min="11793" max="11793" width="16.5703125" style="77" bestFit="1" customWidth="1"/>
    <col min="11794" max="11796" width="12.42578125" style="77" bestFit="1" customWidth="1"/>
    <col min="11797" max="11797" width="19.42578125" style="77" customWidth="1"/>
    <col min="11798" max="12032" width="9.140625" style="77"/>
    <col min="12033" max="12033" width="11.7109375" style="77" customWidth="1"/>
    <col min="12034" max="12034" width="21.42578125" style="77" customWidth="1"/>
    <col min="12035" max="12035" width="4.5703125" style="77" bestFit="1" customWidth="1"/>
    <col min="12036" max="12036" width="35.42578125" style="77" customWidth="1"/>
    <col min="12037" max="12037" width="39.85546875" style="77" customWidth="1"/>
    <col min="12038" max="12038" width="0" style="77" hidden="1" customWidth="1"/>
    <col min="12039" max="12039" width="38.85546875" style="77" customWidth="1"/>
    <col min="12040" max="12040" width="0" style="77" hidden="1" customWidth="1"/>
    <col min="12041" max="12041" width="49.7109375" style="77" customWidth="1"/>
    <col min="12042" max="12042" width="52" style="77" customWidth="1"/>
    <col min="12043" max="12043" width="13.28515625" style="77" bestFit="1" customWidth="1"/>
    <col min="12044" max="12047" width="7" style="77" bestFit="1" customWidth="1"/>
    <col min="12048" max="12048" width="10.85546875" style="77" bestFit="1" customWidth="1"/>
    <col min="12049" max="12049" width="16.5703125" style="77" bestFit="1" customWidth="1"/>
    <col min="12050" max="12052" width="12.42578125" style="77" bestFit="1" customWidth="1"/>
    <col min="12053" max="12053" width="19.42578125" style="77" customWidth="1"/>
    <col min="12054" max="12288" width="9.140625" style="77"/>
    <col min="12289" max="12289" width="11.7109375" style="77" customWidth="1"/>
    <col min="12290" max="12290" width="21.42578125" style="77" customWidth="1"/>
    <col min="12291" max="12291" width="4.5703125" style="77" bestFit="1" customWidth="1"/>
    <col min="12292" max="12292" width="35.42578125" style="77" customWidth="1"/>
    <col min="12293" max="12293" width="39.85546875" style="77" customWidth="1"/>
    <col min="12294" max="12294" width="0" style="77" hidden="1" customWidth="1"/>
    <col min="12295" max="12295" width="38.85546875" style="77" customWidth="1"/>
    <col min="12296" max="12296" width="0" style="77" hidden="1" customWidth="1"/>
    <col min="12297" max="12297" width="49.7109375" style="77" customWidth="1"/>
    <col min="12298" max="12298" width="52" style="77" customWidth="1"/>
    <col min="12299" max="12299" width="13.28515625" style="77" bestFit="1" customWidth="1"/>
    <col min="12300" max="12303" width="7" style="77" bestFit="1" customWidth="1"/>
    <col min="12304" max="12304" width="10.85546875" style="77" bestFit="1" customWidth="1"/>
    <col min="12305" max="12305" width="16.5703125" style="77" bestFit="1" customWidth="1"/>
    <col min="12306" max="12308" width="12.42578125" style="77" bestFit="1" customWidth="1"/>
    <col min="12309" max="12309" width="19.42578125" style="77" customWidth="1"/>
    <col min="12310" max="12544" width="9.140625" style="77"/>
    <col min="12545" max="12545" width="11.7109375" style="77" customWidth="1"/>
    <col min="12546" max="12546" width="21.42578125" style="77" customWidth="1"/>
    <col min="12547" max="12547" width="4.5703125" style="77" bestFit="1" customWidth="1"/>
    <col min="12548" max="12548" width="35.42578125" style="77" customWidth="1"/>
    <col min="12549" max="12549" width="39.85546875" style="77" customWidth="1"/>
    <col min="12550" max="12550" width="0" style="77" hidden="1" customWidth="1"/>
    <col min="12551" max="12551" width="38.85546875" style="77" customWidth="1"/>
    <col min="12552" max="12552" width="0" style="77" hidden="1" customWidth="1"/>
    <col min="12553" max="12553" width="49.7109375" style="77" customWidth="1"/>
    <col min="12554" max="12554" width="52" style="77" customWidth="1"/>
    <col min="12555" max="12555" width="13.28515625" style="77" bestFit="1" customWidth="1"/>
    <col min="12556" max="12559" width="7" style="77" bestFit="1" customWidth="1"/>
    <col min="12560" max="12560" width="10.85546875" style="77" bestFit="1" customWidth="1"/>
    <col min="12561" max="12561" width="16.5703125" style="77" bestFit="1" customWidth="1"/>
    <col min="12562" max="12564" width="12.42578125" style="77" bestFit="1" customWidth="1"/>
    <col min="12565" max="12565" width="19.42578125" style="77" customWidth="1"/>
    <col min="12566" max="12800" width="9.140625" style="77"/>
    <col min="12801" max="12801" width="11.7109375" style="77" customWidth="1"/>
    <col min="12802" max="12802" width="21.42578125" style="77" customWidth="1"/>
    <col min="12803" max="12803" width="4.5703125" style="77" bestFit="1" customWidth="1"/>
    <col min="12804" max="12804" width="35.42578125" style="77" customWidth="1"/>
    <col min="12805" max="12805" width="39.85546875" style="77" customWidth="1"/>
    <col min="12806" max="12806" width="0" style="77" hidden="1" customWidth="1"/>
    <col min="12807" max="12807" width="38.85546875" style="77" customWidth="1"/>
    <col min="12808" max="12808" width="0" style="77" hidden="1" customWidth="1"/>
    <col min="12809" max="12809" width="49.7109375" style="77" customWidth="1"/>
    <col min="12810" max="12810" width="52" style="77" customWidth="1"/>
    <col min="12811" max="12811" width="13.28515625" style="77" bestFit="1" customWidth="1"/>
    <col min="12812" max="12815" width="7" style="77" bestFit="1" customWidth="1"/>
    <col min="12816" max="12816" width="10.85546875" style="77" bestFit="1" customWidth="1"/>
    <col min="12817" max="12817" width="16.5703125" style="77" bestFit="1" customWidth="1"/>
    <col min="12818" max="12820" width="12.42578125" style="77" bestFit="1" customWidth="1"/>
    <col min="12821" max="12821" width="19.42578125" style="77" customWidth="1"/>
    <col min="12822" max="13056" width="9.140625" style="77"/>
    <col min="13057" max="13057" width="11.7109375" style="77" customWidth="1"/>
    <col min="13058" max="13058" width="21.42578125" style="77" customWidth="1"/>
    <col min="13059" max="13059" width="4.5703125" style="77" bestFit="1" customWidth="1"/>
    <col min="13060" max="13060" width="35.42578125" style="77" customWidth="1"/>
    <col min="13061" max="13061" width="39.85546875" style="77" customWidth="1"/>
    <col min="13062" max="13062" width="0" style="77" hidden="1" customWidth="1"/>
    <col min="13063" max="13063" width="38.85546875" style="77" customWidth="1"/>
    <col min="13064" max="13064" width="0" style="77" hidden="1" customWidth="1"/>
    <col min="13065" max="13065" width="49.7109375" style="77" customWidth="1"/>
    <col min="13066" max="13066" width="52" style="77" customWidth="1"/>
    <col min="13067" max="13067" width="13.28515625" style="77" bestFit="1" customWidth="1"/>
    <col min="13068" max="13071" width="7" style="77" bestFit="1" customWidth="1"/>
    <col min="13072" max="13072" width="10.85546875" style="77" bestFit="1" customWidth="1"/>
    <col min="13073" max="13073" width="16.5703125" style="77" bestFit="1" customWidth="1"/>
    <col min="13074" max="13076" width="12.42578125" style="77" bestFit="1" customWidth="1"/>
    <col min="13077" max="13077" width="19.42578125" style="77" customWidth="1"/>
    <col min="13078" max="13312" width="9.140625" style="77"/>
    <col min="13313" max="13313" width="11.7109375" style="77" customWidth="1"/>
    <col min="13314" max="13314" width="21.42578125" style="77" customWidth="1"/>
    <col min="13315" max="13315" width="4.5703125" style="77" bestFit="1" customWidth="1"/>
    <col min="13316" max="13316" width="35.42578125" style="77" customWidth="1"/>
    <col min="13317" max="13317" width="39.85546875" style="77" customWidth="1"/>
    <col min="13318" max="13318" width="0" style="77" hidden="1" customWidth="1"/>
    <col min="13319" max="13319" width="38.85546875" style="77" customWidth="1"/>
    <col min="13320" max="13320" width="0" style="77" hidden="1" customWidth="1"/>
    <col min="13321" max="13321" width="49.7109375" style="77" customWidth="1"/>
    <col min="13322" max="13322" width="52" style="77" customWidth="1"/>
    <col min="13323" max="13323" width="13.28515625" style="77" bestFit="1" customWidth="1"/>
    <col min="13324" max="13327" width="7" style="77" bestFit="1" customWidth="1"/>
    <col min="13328" max="13328" width="10.85546875" style="77" bestFit="1" customWidth="1"/>
    <col min="13329" max="13329" width="16.5703125" style="77" bestFit="1" customWidth="1"/>
    <col min="13330" max="13332" width="12.42578125" style="77" bestFit="1" customWidth="1"/>
    <col min="13333" max="13333" width="19.42578125" style="77" customWidth="1"/>
    <col min="13334" max="13568" width="9.140625" style="77"/>
    <col min="13569" max="13569" width="11.7109375" style="77" customWidth="1"/>
    <col min="13570" max="13570" width="21.42578125" style="77" customWidth="1"/>
    <col min="13571" max="13571" width="4.5703125" style="77" bestFit="1" customWidth="1"/>
    <col min="13572" max="13572" width="35.42578125" style="77" customWidth="1"/>
    <col min="13573" max="13573" width="39.85546875" style="77" customWidth="1"/>
    <col min="13574" max="13574" width="0" style="77" hidden="1" customWidth="1"/>
    <col min="13575" max="13575" width="38.85546875" style="77" customWidth="1"/>
    <col min="13576" max="13576" width="0" style="77" hidden="1" customWidth="1"/>
    <col min="13577" max="13577" width="49.7109375" style="77" customWidth="1"/>
    <col min="13578" max="13578" width="52" style="77" customWidth="1"/>
    <col min="13579" max="13579" width="13.28515625" style="77" bestFit="1" customWidth="1"/>
    <col min="13580" max="13583" width="7" style="77" bestFit="1" customWidth="1"/>
    <col min="13584" max="13584" width="10.85546875" style="77" bestFit="1" customWidth="1"/>
    <col min="13585" max="13585" width="16.5703125" style="77" bestFit="1" customWidth="1"/>
    <col min="13586" max="13588" width="12.42578125" style="77" bestFit="1" customWidth="1"/>
    <col min="13589" max="13589" width="19.42578125" style="77" customWidth="1"/>
    <col min="13590" max="13824" width="9.140625" style="77"/>
    <col min="13825" max="13825" width="11.7109375" style="77" customWidth="1"/>
    <col min="13826" max="13826" width="21.42578125" style="77" customWidth="1"/>
    <col min="13827" max="13827" width="4.5703125" style="77" bestFit="1" customWidth="1"/>
    <col min="13828" max="13828" width="35.42578125" style="77" customWidth="1"/>
    <col min="13829" max="13829" width="39.85546875" style="77" customWidth="1"/>
    <col min="13830" max="13830" width="0" style="77" hidden="1" customWidth="1"/>
    <col min="13831" max="13831" width="38.85546875" style="77" customWidth="1"/>
    <col min="13832" max="13832" width="0" style="77" hidden="1" customWidth="1"/>
    <col min="13833" max="13833" width="49.7109375" style="77" customWidth="1"/>
    <col min="13834" max="13834" width="52" style="77" customWidth="1"/>
    <col min="13835" max="13835" width="13.28515625" style="77" bestFit="1" customWidth="1"/>
    <col min="13836" max="13839" width="7" style="77" bestFit="1" customWidth="1"/>
    <col min="13840" max="13840" width="10.85546875" style="77" bestFit="1" customWidth="1"/>
    <col min="13841" max="13841" width="16.5703125" style="77" bestFit="1" customWidth="1"/>
    <col min="13842" max="13844" width="12.42578125" style="77" bestFit="1" customWidth="1"/>
    <col min="13845" max="13845" width="19.42578125" style="77" customWidth="1"/>
    <col min="13846" max="14080" width="9.140625" style="77"/>
    <col min="14081" max="14081" width="11.7109375" style="77" customWidth="1"/>
    <col min="14082" max="14082" width="21.42578125" style="77" customWidth="1"/>
    <col min="14083" max="14083" width="4.5703125" style="77" bestFit="1" customWidth="1"/>
    <col min="14084" max="14084" width="35.42578125" style="77" customWidth="1"/>
    <col min="14085" max="14085" width="39.85546875" style="77" customWidth="1"/>
    <col min="14086" max="14086" width="0" style="77" hidden="1" customWidth="1"/>
    <col min="14087" max="14087" width="38.85546875" style="77" customWidth="1"/>
    <col min="14088" max="14088" width="0" style="77" hidden="1" customWidth="1"/>
    <col min="14089" max="14089" width="49.7109375" style="77" customWidth="1"/>
    <col min="14090" max="14090" width="52" style="77" customWidth="1"/>
    <col min="14091" max="14091" width="13.28515625" style="77" bestFit="1" customWidth="1"/>
    <col min="14092" max="14095" width="7" style="77" bestFit="1" customWidth="1"/>
    <col min="14096" max="14096" width="10.85546875" style="77" bestFit="1" customWidth="1"/>
    <col min="14097" max="14097" width="16.5703125" style="77" bestFit="1" customWidth="1"/>
    <col min="14098" max="14100" width="12.42578125" style="77" bestFit="1" customWidth="1"/>
    <col min="14101" max="14101" width="19.42578125" style="77" customWidth="1"/>
    <col min="14102" max="14336" width="9.140625" style="77"/>
    <col min="14337" max="14337" width="11.7109375" style="77" customWidth="1"/>
    <col min="14338" max="14338" width="21.42578125" style="77" customWidth="1"/>
    <col min="14339" max="14339" width="4.5703125" style="77" bestFit="1" customWidth="1"/>
    <col min="14340" max="14340" width="35.42578125" style="77" customWidth="1"/>
    <col min="14341" max="14341" width="39.85546875" style="77" customWidth="1"/>
    <col min="14342" max="14342" width="0" style="77" hidden="1" customWidth="1"/>
    <col min="14343" max="14343" width="38.85546875" style="77" customWidth="1"/>
    <col min="14344" max="14344" width="0" style="77" hidden="1" customWidth="1"/>
    <col min="14345" max="14345" width="49.7109375" style="77" customWidth="1"/>
    <col min="14346" max="14346" width="52" style="77" customWidth="1"/>
    <col min="14347" max="14347" width="13.28515625" style="77" bestFit="1" customWidth="1"/>
    <col min="14348" max="14351" width="7" style="77" bestFit="1" customWidth="1"/>
    <col min="14352" max="14352" width="10.85546875" style="77" bestFit="1" customWidth="1"/>
    <col min="14353" max="14353" width="16.5703125" style="77" bestFit="1" customWidth="1"/>
    <col min="14354" max="14356" width="12.42578125" style="77" bestFit="1" customWidth="1"/>
    <col min="14357" max="14357" width="19.42578125" style="77" customWidth="1"/>
    <col min="14358" max="14592" width="9.140625" style="77"/>
    <col min="14593" max="14593" width="11.7109375" style="77" customWidth="1"/>
    <col min="14594" max="14594" width="21.42578125" style="77" customWidth="1"/>
    <col min="14595" max="14595" width="4.5703125" style="77" bestFit="1" customWidth="1"/>
    <col min="14596" max="14596" width="35.42578125" style="77" customWidth="1"/>
    <col min="14597" max="14597" width="39.85546875" style="77" customWidth="1"/>
    <col min="14598" max="14598" width="0" style="77" hidden="1" customWidth="1"/>
    <col min="14599" max="14599" width="38.85546875" style="77" customWidth="1"/>
    <col min="14600" max="14600" width="0" style="77" hidden="1" customWidth="1"/>
    <col min="14601" max="14601" width="49.7109375" style="77" customWidth="1"/>
    <col min="14602" max="14602" width="52" style="77" customWidth="1"/>
    <col min="14603" max="14603" width="13.28515625" style="77" bestFit="1" customWidth="1"/>
    <col min="14604" max="14607" width="7" style="77" bestFit="1" customWidth="1"/>
    <col min="14608" max="14608" width="10.85546875" style="77" bestFit="1" customWidth="1"/>
    <col min="14609" max="14609" width="16.5703125" style="77" bestFit="1" customWidth="1"/>
    <col min="14610" max="14612" width="12.42578125" style="77" bestFit="1" customWidth="1"/>
    <col min="14613" max="14613" width="19.42578125" style="77" customWidth="1"/>
    <col min="14614" max="14848" width="9.140625" style="77"/>
    <col min="14849" max="14849" width="11.7109375" style="77" customWidth="1"/>
    <col min="14850" max="14850" width="21.42578125" style="77" customWidth="1"/>
    <col min="14851" max="14851" width="4.5703125" style="77" bestFit="1" customWidth="1"/>
    <col min="14852" max="14852" width="35.42578125" style="77" customWidth="1"/>
    <col min="14853" max="14853" width="39.85546875" style="77" customWidth="1"/>
    <col min="14854" max="14854" width="0" style="77" hidden="1" customWidth="1"/>
    <col min="14855" max="14855" width="38.85546875" style="77" customWidth="1"/>
    <col min="14856" max="14856" width="0" style="77" hidden="1" customWidth="1"/>
    <col min="14857" max="14857" width="49.7109375" style="77" customWidth="1"/>
    <col min="14858" max="14858" width="52" style="77" customWidth="1"/>
    <col min="14859" max="14859" width="13.28515625" style="77" bestFit="1" customWidth="1"/>
    <col min="14860" max="14863" width="7" style="77" bestFit="1" customWidth="1"/>
    <col min="14864" max="14864" width="10.85546875" style="77" bestFit="1" customWidth="1"/>
    <col min="14865" max="14865" width="16.5703125" style="77" bestFit="1" customWidth="1"/>
    <col min="14866" max="14868" width="12.42578125" style="77" bestFit="1" customWidth="1"/>
    <col min="14869" max="14869" width="19.42578125" style="77" customWidth="1"/>
    <col min="14870" max="15104" width="9.140625" style="77"/>
    <col min="15105" max="15105" width="11.7109375" style="77" customWidth="1"/>
    <col min="15106" max="15106" width="21.42578125" style="77" customWidth="1"/>
    <col min="15107" max="15107" width="4.5703125" style="77" bestFit="1" customWidth="1"/>
    <col min="15108" max="15108" width="35.42578125" style="77" customWidth="1"/>
    <col min="15109" max="15109" width="39.85546875" style="77" customWidth="1"/>
    <col min="15110" max="15110" width="0" style="77" hidden="1" customWidth="1"/>
    <col min="15111" max="15111" width="38.85546875" style="77" customWidth="1"/>
    <col min="15112" max="15112" width="0" style="77" hidden="1" customWidth="1"/>
    <col min="15113" max="15113" width="49.7109375" style="77" customWidth="1"/>
    <col min="15114" max="15114" width="52" style="77" customWidth="1"/>
    <col min="15115" max="15115" width="13.28515625" style="77" bestFit="1" customWidth="1"/>
    <col min="15116" max="15119" width="7" style="77" bestFit="1" customWidth="1"/>
    <col min="15120" max="15120" width="10.85546875" style="77" bestFit="1" customWidth="1"/>
    <col min="15121" max="15121" width="16.5703125" style="77" bestFit="1" customWidth="1"/>
    <col min="15122" max="15124" width="12.42578125" style="77" bestFit="1" customWidth="1"/>
    <col min="15125" max="15125" width="19.42578125" style="77" customWidth="1"/>
    <col min="15126" max="15360" width="9.140625" style="77"/>
    <col min="15361" max="15361" width="11.7109375" style="77" customWidth="1"/>
    <col min="15362" max="15362" width="21.42578125" style="77" customWidth="1"/>
    <col min="15363" max="15363" width="4.5703125" style="77" bestFit="1" customWidth="1"/>
    <col min="15364" max="15364" width="35.42578125" style="77" customWidth="1"/>
    <col min="15365" max="15365" width="39.85546875" style="77" customWidth="1"/>
    <col min="15366" max="15366" width="0" style="77" hidden="1" customWidth="1"/>
    <col min="15367" max="15367" width="38.85546875" style="77" customWidth="1"/>
    <col min="15368" max="15368" width="0" style="77" hidden="1" customWidth="1"/>
    <col min="15369" max="15369" width="49.7109375" style="77" customWidth="1"/>
    <col min="15370" max="15370" width="52" style="77" customWidth="1"/>
    <col min="15371" max="15371" width="13.28515625" style="77" bestFit="1" customWidth="1"/>
    <col min="15372" max="15375" width="7" style="77" bestFit="1" customWidth="1"/>
    <col min="15376" max="15376" width="10.85546875" style="77" bestFit="1" customWidth="1"/>
    <col min="15377" max="15377" width="16.5703125" style="77" bestFit="1" customWidth="1"/>
    <col min="15378" max="15380" width="12.42578125" style="77" bestFit="1" customWidth="1"/>
    <col min="15381" max="15381" width="19.42578125" style="77" customWidth="1"/>
    <col min="15382" max="15616" width="9.140625" style="77"/>
    <col min="15617" max="15617" width="11.7109375" style="77" customWidth="1"/>
    <col min="15618" max="15618" width="21.42578125" style="77" customWidth="1"/>
    <col min="15619" max="15619" width="4.5703125" style="77" bestFit="1" customWidth="1"/>
    <col min="15620" max="15620" width="35.42578125" style="77" customWidth="1"/>
    <col min="15621" max="15621" width="39.85546875" style="77" customWidth="1"/>
    <col min="15622" max="15622" width="0" style="77" hidden="1" customWidth="1"/>
    <col min="15623" max="15623" width="38.85546875" style="77" customWidth="1"/>
    <col min="15624" max="15624" width="0" style="77" hidden="1" customWidth="1"/>
    <col min="15625" max="15625" width="49.7109375" style="77" customWidth="1"/>
    <col min="15626" max="15626" width="52" style="77" customWidth="1"/>
    <col min="15627" max="15627" width="13.28515625" style="77" bestFit="1" customWidth="1"/>
    <col min="15628" max="15631" width="7" style="77" bestFit="1" customWidth="1"/>
    <col min="15632" max="15632" width="10.85546875" style="77" bestFit="1" customWidth="1"/>
    <col min="15633" max="15633" width="16.5703125" style="77" bestFit="1" customWidth="1"/>
    <col min="15634" max="15636" width="12.42578125" style="77" bestFit="1" customWidth="1"/>
    <col min="15637" max="15637" width="19.42578125" style="77" customWidth="1"/>
    <col min="15638" max="15872" width="9.140625" style="77"/>
    <col min="15873" max="15873" width="11.7109375" style="77" customWidth="1"/>
    <col min="15874" max="15874" width="21.42578125" style="77" customWidth="1"/>
    <col min="15875" max="15875" width="4.5703125" style="77" bestFit="1" customWidth="1"/>
    <col min="15876" max="15876" width="35.42578125" style="77" customWidth="1"/>
    <col min="15877" max="15877" width="39.85546875" style="77" customWidth="1"/>
    <col min="15878" max="15878" width="0" style="77" hidden="1" customWidth="1"/>
    <col min="15879" max="15879" width="38.85546875" style="77" customWidth="1"/>
    <col min="15880" max="15880" width="0" style="77" hidden="1" customWidth="1"/>
    <col min="15881" max="15881" width="49.7109375" style="77" customWidth="1"/>
    <col min="15882" max="15882" width="52" style="77" customWidth="1"/>
    <col min="15883" max="15883" width="13.28515625" style="77" bestFit="1" customWidth="1"/>
    <col min="15884" max="15887" width="7" style="77" bestFit="1" customWidth="1"/>
    <col min="15888" max="15888" width="10.85546875" style="77" bestFit="1" customWidth="1"/>
    <col min="15889" max="15889" width="16.5703125" style="77" bestFit="1" customWidth="1"/>
    <col min="15890" max="15892" width="12.42578125" style="77" bestFit="1" customWidth="1"/>
    <col min="15893" max="15893" width="19.42578125" style="77" customWidth="1"/>
    <col min="15894" max="16128" width="9.140625" style="77"/>
    <col min="16129" max="16129" width="11.7109375" style="77" customWidth="1"/>
    <col min="16130" max="16130" width="21.42578125" style="77" customWidth="1"/>
    <col min="16131" max="16131" width="4.5703125" style="77" bestFit="1" customWidth="1"/>
    <col min="16132" max="16132" width="35.42578125" style="77" customWidth="1"/>
    <col min="16133" max="16133" width="39.85546875" style="77" customWidth="1"/>
    <col min="16134" max="16134" width="0" style="77" hidden="1" customWidth="1"/>
    <col min="16135" max="16135" width="38.85546875" style="77" customWidth="1"/>
    <col min="16136" max="16136" width="0" style="77" hidden="1" customWidth="1"/>
    <col min="16137" max="16137" width="49.7109375" style="77" customWidth="1"/>
    <col min="16138" max="16138" width="52" style="77" customWidth="1"/>
    <col min="16139" max="16139" width="13.28515625" style="77" bestFit="1" customWidth="1"/>
    <col min="16140" max="16143" width="7" style="77" bestFit="1" customWidth="1"/>
    <col min="16144" max="16144" width="10.85546875" style="77" bestFit="1" customWidth="1"/>
    <col min="16145" max="16145" width="16.5703125" style="77" bestFit="1" customWidth="1"/>
    <col min="16146" max="16148" width="12.42578125" style="77" bestFit="1" customWidth="1"/>
    <col min="16149" max="16149" width="19.42578125" style="77" customWidth="1"/>
    <col min="16150" max="16384" width="9.140625" style="77"/>
  </cols>
  <sheetData>
    <row r="1" spans="1:22" ht="15" customHeight="1" x14ac:dyDescent="0.2">
      <c r="A1" s="426">
        <v>4</v>
      </c>
      <c r="B1" s="427" t="s">
        <v>314</v>
      </c>
      <c r="C1" s="427"/>
      <c r="D1" s="427"/>
    </row>
    <row r="2" spans="1:22" ht="15" customHeight="1" x14ac:dyDescent="0.2">
      <c r="A2" s="426"/>
      <c r="B2" s="79" t="s">
        <v>315</v>
      </c>
      <c r="C2" s="79"/>
      <c r="D2" s="80"/>
      <c r="F2" s="81"/>
      <c r="G2" s="81"/>
      <c r="H2" s="81"/>
      <c r="I2" s="81"/>
    </row>
    <row r="3" spans="1:22" ht="15" customHeight="1" x14ac:dyDescent="0.2">
      <c r="A3" s="426"/>
      <c r="B3" s="427" t="s">
        <v>316</v>
      </c>
      <c r="C3" s="427"/>
      <c r="D3" s="427"/>
      <c r="F3" s="81"/>
      <c r="G3" s="81"/>
      <c r="H3" s="81"/>
      <c r="I3" s="81"/>
    </row>
    <row r="4" spans="1:22" ht="15" customHeight="1" x14ac:dyDescent="0.2">
      <c r="B4" s="428" t="s">
        <v>317</v>
      </c>
      <c r="C4" s="429"/>
      <c r="D4" s="82" t="s">
        <v>8</v>
      </c>
      <c r="F4" s="83"/>
      <c r="G4" s="83"/>
      <c r="H4" s="83"/>
      <c r="I4" s="83"/>
    </row>
    <row r="5" spans="1:22" ht="15" customHeight="1" x14ac:dyDescent="0.2">
      <c r="B5" s="428" t="s">
        <v>318</v>
      </c>
      <c r="C5" s="429"/>
      <c r="D5" s="82" t="s">
        <v>319</v>
      </c>
      <c r="F5" s="83"/>
      <c r="G5" s="83"/>
      <c r="H5" s="83"/>
      <c r="I5" s="83"/>
    </row>
    <row r="6" spans="1:22" ht="20.25" x14ac:dyDescent="0.2">
      <c r="B6" s="428" t="s">
        <v>320</v>
      </c>
      <c r="C6" s="429"/>
      <c r="D6" s="84">
        <v>43434</v>
      </c>
      <c r="F6" s="83"/>
      <c r="G6" s="83"/>
      <c r="H6" s="83"/>
      <c r="I6" s="83"/>
      <c r="K6" s="85"/>
      <c r="L6" s="430"/>
      <c r="M6" s="430"/>
      <c r="N6" s="430"/>
      <c r="O6" s="430"/>
      <c r="P6" s="430"/>
      <c r="Q6" s="430"/>
      <c r="R6" s="430"/>
      <c r="S6" s="430"/>
      <c r="T6" s="430"/>
      <c r="U6" s="430"/>
    </row>
    <row r="7" spans="1:22" ht="20.25" x14ac:dyDescent="0.2">
      <c r="B7" s="86"/>
      <c r="C7" s="86"/>
      <c r="D7" s="87"/>
      <c r="F7" s="83"/>
      <c r="G7" s="83"/>
      <c r="H7" s="83"/>
      <c r="I7" s="83"/>
      <c r="K7" s="85"/>
      <c r="L7" s="88"/>
      <c r="M7" s="88"/>
      <c r="N7" s="88"/>
      <c r="O7" s="88"/>
      <c r="P7" s="88"/>
      <c r="Q7" s="88"/>
      <c r="R7" s="88"/>
      <c r="S7" s="88"/>
      <c r="T7" s="88"/>
      <c r="U7" s="88"/>
    </row>
    <row r="8" spans="1:22" ht="20.25" x14ac:dyDescent="0.3">
      <c r="B8" s="431" t="s">
        <v>321</v>
      </c>
      <c r="C8" s="431"/>
      <c r="D8" s="431"/>
      <c r="E8" s="432" t="s">
        <v>322</v>
      </c>
      <c r="F8" s="432"/>
      <c r="G8" s="432"/>
      <c r="H8" s="433" t="s">
        <v>323</v>
      </c>
      <c r="I8" s="433"/>
      <c r="J8" s="433"/>
      <c r="K8" s="85"/>
      <c r="L8" s="88"/>
      <c r="M8" s="89"/>
      <c r="N8" s="89"/>
      <c r="O8" s="89"/>
      <c r="P8" s="89"/>
      <c r="Q8" s="88"/>
      <c r="R8" s="88"/>
      <c r="S8" s="88"/>
      <c r="T8" s="88"/>
      <c r="U8" s="88"/>
    </row>
    <row r="9" spans="1:22" ht="68.25" customHeight="1" x14ac:dyDescent="0.2">
      <c r="B9" s="419" t="s">
        <v>324</v>
      </c>
      <c r="C9" s="420"/>
      <c r="D9" s="421"/>
      <c r="E9" s="422" t="s">
        <v>325</v>
      </c>
      <c r="F9" s="423"/>
      <c r="G9" s="424"/>
      <c r="H9" s="425" t="s">
        <v>326</v>
      </c>
      <c r="I9" s="425"/>
      <c r="J9" s="425"/>
      <c r="K9" s="85"/>
      <c r="L9" s="88"/>
      <c r="M9" s="88"/>
      <c r="N9" s="89"/>
      <c r="O9" s="89"/>
      <c r="P9" s="89"/>
      <c r="Q9" s="88"/>
      <c r="R9" s="88"/>
      <c r="S9" s="88"/>
      <c r="T9" s="88"/>
      <c r="U9" s="88"/>
    </row>
    <row r="10" spans="1:22" ht="48.75" customHeight="1" x14ac:dyDescent="0.2">
      <c r="B10" s="419" t="s">
        <v>327</v>
      </c>
      <c r="C10" s="420"/>
      <c r="D10" s="421"/>
      <c r="E10" s="422" t="s">
        <v>328</v>
      </c>
      <c r="F10" s="423"/>
      <c r="G10" s="424"/>
      <c r="H10" s="425" t="s">
        <v>329</v>
      </c>
      <c r="I10" s="425"/>
      <c r="J10" s="425"/>
      <c r="K10" s="85"/>
      <c r="L10" s="88"/>
      <c r="M10" s="90"/>
      <c r="N10" s="90"/>
      <c r="O10" s="90"/>
      <c r="P10" s="90"/>
      <c r="Q10" s="88"/>
      <c r="R10" s="88"/>
      <c r="S10" s="88"/>
      <c r="T10" s="88"/>
      <c r="U10" s="88"/>
    </row>
    <row r="11" spans="1:22" ht="48.75" customHeight="1" x14ac:dyDescent="0.2">
      <c r="B11" s="419" t="s">
        <v>330</v>
      </c>
      <c r="C11" s="420"/>
      <c r="D11" s="421"/>
      <c r="E11" s="419"/>
      <c r="F11" s="420"/>
      <c r="G11" s="421"/>
      <c r="H11" s="425"/>
      <c r="I11" s="425"/>
      <c r="J11" s="425"/>
      <c r="K11" s="85"/>
      <c r="L11" s="88"/>
      <c r="M11" s="90"/>
      <c r="N11" s="90"/>
      <c r="O11" s="90"/>
      <c r="P11" s="90"/>
      <c r="Q11" s="89"/>
      <c r="R11" s="88"/>
      <c r="S11" s="88"/>
      <c r="T11" s="88"/>
      <c r="U11" s="88"/>
    </row>
    <row r="12" spans="1:22" ht="48.75" customHeight="1" x14ac:dyDescent="0.2">
      <c r="B12" s="419" t="s">
        <v>331</v>
      </c>
      <c r="C12" s="420"/>
      <c r="D12" s="421"/>
      <c r="E12" s="91"/>
      <c r="F12" s="92"/>
      <c r="G12" s="93"/>
      <c r="H12" s="436"/>
      <c r="I12" s="436"/>
      <c r="J12" s="436"/>
      <c r="K12" s="85"/>
      <c r="L12" s="88"/>
      <c r="M12" s="94"/>
      <c r="N12" s="94"/>
      <c r="O12" s="94"/>
      <c r="P12" s="94"/>
      <c r="Q12" s="95">
        <f>+U12*0.2</f>
        <v>7543.6</v>
      </c>
      <c r="R12" s="95">
        <f>+U12*0.3</f>
        <v>11315.4</v>
      </c>
      <c r="S12" s="95">
        <f>+U12*0.2</f>
        <v>7543.6</v>
      </c>
      <c r="T12" s="95">
        <f>+U12*0.3</f>
        <v>11315.4</v>
      </c>
      <c r="U12" s="95">
        <f>18859*2</f>
        <v>37718</v>
      </c>
      <c r="V12" s="77" t="s">
        <v>332</v>
      </c>
    </row>
    <row r="13" spans="1:22" ht="42.75" customHeight="1" x14ac:dyDescent="0.2">
      <c r="F13" s="83"/>
      <c r="G13" s="83"/>
      <c r="H13" s="83"/>
      <c r="I13" s="83"/>
      <c r="K13" s="85"/>
      <c r="L13" s="432" t="s">
        <v>333</v>
      </c>
      <c r="M13" s="432"/>
      <c r="N13" s="432"/>
      <c r="O13" s="432"/>
      <c r="P13" s="432"/>
      <c r="Q13" s="437" t="s">
        <v>334</v>
      </c>
      <c r="R13" s="437"/>
      <c r="S13" s="437"/>
      <c r="T13" s="437"/>
      <c r="U13" s="437"/>
    </row>
    <row r="14" spans="1:22" ht="66" customHeight="1" thickBot="1" x14ac:dyDescent="0.25">
      <c r="B14" s="96" t="s">
        <v>335</v>
      </c>
      <c r="C14" s="96" t="s">
        <v>336</v>
      </c>
      <c r="D14" s="96" t="s">
        <v>337</v>
      </c>
      <c r="E14" s="96" t="s">
        <v>338</v>
      </c>
      <c r="F14" s="438" t="s">
        <v>339</v>
      </c>
      <c r="G14" s="439"/>
      <c r="H14" s="438" t="s">
        <v>22</v>
      </c>
      <c r="I14" s="439"/>
      <c r="J14" s="97" t="s">
        <v>340</v>
      </c>
      <c r="K14" s="96" t="s">
        <v>341</v>
      </c>
      <c r="L14" s="98">
        <v>2019</v>
      </c>
      <c r="M14" s="96">
        <v>2020</v>
      </c>
      <c r="N14" s="96">
        <v>2021</v>
      </c>
      <c r="O14" s="97">
        <v>2022</v>
      </c>
      <c r="P14" s="96" t="s">
        <v>342</v>
      </c>
      <c r="Q14" s="99">
        <v>2019</v>
      </c>
      <c r="R14" s="100">
        <v>2020</v>
      </c>
      <c r="S14" s="100">
        <v>2021</v>
      </c>
      <c r="T14" s="101">
        <v>2022</v>
      </c>
      <c r="U14" s="100" t="s">
        <v>343</v>
      </c>
    </row>
    <row r="15" spans="1:22" ht="89.25" customHeight="1" x14ac:dyDescent="0.2">
      <c r="B15" s="440" t="s">
        <v>344</v>
      </c>
      <c r="C15" s="442">
        <v>1</v>
      </c>
      <c r="D15" s="444" t="str">
        <f>+'[1]FORMATO 5'!C15</f>
        <v>1. Desarrollar capacidades para apoyar los procesos de conocimiento y reducción del riesgo de desastres.</v>
      </c>
      <c r="E15" s="446" t="str">
        <f>+'[1]FORMATO 5'!D15</f>
        <v>El Marco de Sendai para la Reducción del Riesgo de Desastres 2015-2030, establece entre sus prioridades "Invertir en la reducción del riesgo de desastres para la resiliencia", siendo este un referente internacional para la política de Gestión del Riesgo d</v>
      </c>
      <c r="F15" s="448" t="s">
        <v>345</v>
      </c>
      <c r="G15" s="434" t="s">
        <v>346</v>
      </c>
      <c r="H15" s="102">
        <v>1</v>
      </c>
      <c r="I15" s="103" t="s">
        <v>347</v>
      </c>
      <c r="J15" s="104" t="s">
        <v>348</v>
      </c>
      <c r="K15" s="105">
        <v>0</v>
      </c>
      <c r="L15" s="106">
        <v>0.25</v>
      </c>
      <c r="M15" s="106">
        <v>0.5</v>
      </c>
      <c r="N15" s="106">
        <v>0.75</v>
      </c>
      <c r="O15" s="106">
        <v>1</v>
      </c>
      <c r="P15" s="106">
        <v>1</v>
      </c>
      <c r="Q15" s="450">
        <f>+[1]PPTO!B28</f>
        <v>8530.9125390129411</v>
      </c>
      <c r="R15" s="450">
        <f>+[1]PPTO!C28</f>
        <v>8786.8399151833291</v>
      </c>
      <c r="S15" s="450">
        <f>+[1]PPTO!D28</f>
        <v>9050.4451126388303</v>
      </c>
      <c r="T15" s="450">
        <f>+[1]PPTO!E28</f>
        <v>9321.9584660179935</v>
      </c>
      <c r="U15" s="462">
        <f>SUM(Q15:T16)</f>
        <v>35690.15603285309</v>
      </c>
    </row>
    <row r="16" spans="1:22" ht="107.25" customHeight="1" thickBot="1" x14ac:dyDescent="0.25">
      <c r="B16" s="441"/>
      <c r="C16" s="443"/>
      <c r="D16" s="445"/>
      <c r="E16" s="447"/>
      <c r="F16" s="449"/>
      <c r="G16" s="435"/>
      <c r="H16" s="107">
        <v>2</v>
      </c>
      <c r="I16" s="108" t="s">
        <v>349</v>
      </c>
      <c r="J16" s="109" t="s">
        <v>350</v>
      </c>
      <c r="K16" s="110">
        <v>0</v>
      </c>
      <c r="L16" s="111">
        <v>0.25</v>
      </c>
      <c r="M16" s="111">
        <v>0.5</v>
      </c>
      <c r="N16" s="111">
        <v>0.75</v>
      </c>
      <c r="O16" s="111">
        <v>1</v>
      </c>
      <c r="P16" s="111">
        <v>1</v>
      </c>
      <c r="Q16" s="451"/>
      <c r="R16" s="451"/>
      <c r="S16" s="451"/>
      <c r="T16" s="451"/>
      <c r="U16" s="463"/>
    </row>
    <row r="17" spans="2:21" s="115" customFormat="1" ht="45" customHeight="1" x14ac:dyDescent="0.2">
      <c r="B17" s="452" t="s">
        <v>344</v>
      </c>
      <c r="C17" s="454">
        <v>2</v>
      </c>
      <c r="D17" s="456" t="str">
        <f>+'[1]FORMATO 5'!C16</f>
        <v xml:space="preserve">2. Obtener y/o mantener estándares de calidad en los programas de capacitación y entrenamiento de la entidad.
</v>
      </c>
      <c r="E17" s="458" t="str">
        <f>+'[1]FORMATO 5'!D16</f>
        <v xml:space="preserve">Durante el cuatrienio anterior se avanzó en el proceso de capacitación con la adquisición de  conocimientos e infraestructura, sin embargo se pretende impulsarlo hasta llegar a posicionarlo a nivel nacional con el fin de emplear al máximo las capacidades </v>
      </c>
      <c r="F17" s="460" t="s">
        <v>351</v>
      </c>
      <c r="G17" s="485" t="s">
        <v>352</v>
      </c>
      <c r="H17" s="460">
        <v>1</v>
      </c>
      <c r="I17" s="112" t="s">
        <v>353</v>
      </c>
      <c r="J17" s="112" t="s">
        <v>354</v>
      </c>
      <c r="K17" s="113">
        <f>4491+8336+6032</f>
        <v>18859</v>
      </c>
      <c r="L17" s="114">
        <v>0.2</v>
      </c>
      <c r="M17" s="114">
        <v>0.5</v>
      </c>
      <c r="N17" s="114">
        <v>0.7</v>
      </c>
      <c r="O17" s="114">
        <v>1</v>
      </c>
      <c r="P17" s="114">
        <v>1</v>
      </c>
      <c r="Q17" s="487">
        <f>+[1]PPTO!B31</f>
        <v>5662.0958203290193</v>
      </c>
      <c r="R17" s="487">
        <f>+[1]PPTO!C31</f>
        <v>5831.9586949388904</v>
      </c>
      <c r="S17" s="487">
        <f>+[1]PPTO!D31</f>
        <v>6006.9174557870574</v>
      </c>
      <c r="T17" s="487">
        <f>+[1]PPTO!E31</f>
        <v>6187.1249794606683</v>
      </c>
      <c r="U17" s="464">
        <f>SUM(Q17:T22)</f>
        <v>23688.096950515639</v>
      </c>
    </row>
    <row r="18" spans="2:21" s="115" customFormat="1" ht="43.5" customHeight="1" x14ac:dyDescent="0.2">
      <c r="B18" s="453"/>
      <c r="C18" s="455"/>
      <c r="D18" s="457"/>
      <c r="E18" s="459"/>
      <c r="F18" s="461"/>
      <c r="G18" s="486"/>
      <c r="H18" s="461"/>
      <c r="I18" s="112" t="s">
        <v>355</v>
      </c>
      <c r="J18" s="116" t="s">
        <v>356</v>
      </c>
      <c r="K18" s="117">
        <v>2</v>
      </c>
      <c r="L18" s="117">
        <v>2</v>
      </c>
      <c r="M18" s="117">
        <v>3</v>
      </c>
      <c r="N18" s="117">
        <v>3</v>
      </c>
      <c r="O18" s="117">
        <v>3</v>
      </c>
      <c r="P18" s="117">
        <v>3</v>
      </c>
      <c r="Q18" s="488"/>
      <c r="R18" s="488"/>
      <c r="S18" s="488"/>
      <c r="T18" s="488"/>
      <c r="U18" s="465"/>
    </row>
    <row r="19" spans="2:21" s="115" customFormat="1" ht="58.5" customHeight="1" x14ac:dyDescent="0.2">
      <c r="B19" s="466" t="s">
        <v>357</v>
      </c>
      <c r="C19" s="455"/>
      <c r="D19" s="457"/>
      <c r="E19" s="459"/>
      <c r="F19" s="461"/>
      <c r="G19" s="468" t="s">
        <v>358</v>
      </c>
      <c r="H19" s="118">
        <v>2</v>
      </c>
      <c r="I19" s="119" t="s">
        <v>359</v>
      </c>
      <c r="J19" s="116" t="s">
        <v>360</v>
      </c>
      <c r="K19" s="120">
        <v>0</v>
      </c>
      <c r="L19" s="121">
        <v>0.25</v>
      </c>
      <c r="M19" s="121">
        <v>0.5</v>
      </c>
      <c r="N19" s="121">
        <v>1</v>
      </c>
      <c r="O19" s="121"/>
      <c r="P19" s="121">
        <v>1</v>
      </c>
      <c r="Q19" s="488"/>
      <c r="R19" s="488"/>
      <c r="S19" s="488"/>
      <c r="T19" s="488"/>
      <c r="U19" s="465"/>
    </row>
    <row r="20" spans="2:21" s="115" customFormat="1" ht="69.75" customHeight="1" x14ac:dyDescent="0.2">
      <c r="B20" s="466"/>
      <c r="C20" s="455"/>
      <c r="D20" s="457"/>
      <c r="E20" s="459"/>
      <c r="F20" s="461"/>
      <c r="G20" s="469"/>
      <c r="H20" s="118">
        <v>3</v>
      </c>
      <c r="I20" s="119" t="s">
        <v>361</v>
      </c>
      <c r="J20" s="116" t="s">
        <v>362</v>
      </c>
      <c r="K20" s="120">
        <v>0</v>
      </c>
      <c r="L20" s="122">
        <v>0.25</v>
      </c>
      <c r="M20" s="121">
        <v>1</v>
      </c>
      <c r="N20" s="121"/>
      <c r="O20" s="121"/>
      <c r="P20" s="121">
        <v>1</v>
      </c>
      <c r="Q20" s="488"/>
      <c r="R20" s="488"/>
      <c r="S20" s="488"/>
      <c r="T20" s="488"/>
      <c r="U20" s="465"/>
    </row>
    <row r="21" spans="2:21" s="115" customFormat="1" ht="49.5" customHeight="1" x14ac:dyDescent="0.2">
      <c r="B21" s="466"/>
      <c r="C21" s="455"/>
      <c r="D21" s="457"/>
      <c r="E21" s="459"/>
      <c r="F21" s="461"/>
      <c r="G21" s="469"/>
      <c r="H21" s="118">
        <v>4</v>
      </c>
      <c r="I21" s="119" t="s">
        <v>77</v>
      </c>
      <c r="J21" s="116" t="s">
        <v>363</v>
      </c>
      <c r="K21" s="120">
        <v>0</v>
      </c>
      <c r="L21" s="121">
        <v>0.5</v>
      </c>
      <c r="M21" s="121">
        <v>1</v>
      </c>
      <c r="N21" s="121"/>
      <c r="O21" s="121"/>
      <c r="P21" s="121">
        <v>1</v>
      </c>
      <c r="Q21" s="488"/>
      <c r="R21" s="488"/>
      <c r="S21" s="488"/>
      <c r="T21" s="488"/>
      <c r="U21" s="465"/>
    </row>
    <row r="22" spans="2:21" s="115" customFormat="1" ht="75.75" thickBot="1" x14ac:dyDescent="0.25">
      <c r="B22" s="467"/>
      <c r="C22" s="455"/>
      <c r="D22" s="457"/>
      <c r="E22" s="459"/>
      <c r="F22" s="461"/>
      <c r="G22" s="469"/>
      <c r="H22" s="118">
        <v>5</v>
      </c>
      <c r="I22" s="119" t="s">
        <v>364</v>
      </c>
      <c r="J22" s="116" t="s">
        <v>365</v>
      </c>
      <c r="K22" s="120">
        <v>0</v>
      </c>
      <c r="L22" s="121"/>
      <c r="M22" s="121">
        <v>0.5</v>
      </c>
      <c r="N22" s="121"/>
      <c r="O22" s="121">
        <v>1</v>
      </c>
      <c r="P22" s="121">
        <v>1</v>
      </c>
      <c r="Q22" s="488"/>
      <c r="R22" s="488"/>
      <c r="S22" s="488"/>
      <c r="T22" s="488"/>
      <c r="U22" s="465"/>
    </row>
    <row r="23" spans="2:21" ht="60" customHeight="1" x14ac:dyDescent="0.2">
      <c r="B23" s="440" t="s">
        <v>357</v>
      </c>
      <c r="C23" s="454">
        <v>3</v>
      </c>
      <c r="D23" s="472" t="str">
        <f>+'[1]FORMATO 5'!C17</f>
        <v>3.Mejorar la oportunidad y calidad del manejo de emergencias y desastres a través del fortalecimiento de capacidades.</v>
      </c>
      <c r="E23" s="475" t="str">
        <f>+'[1]FORMATO 5'!D17</f>
        <v>El diagnóstico mostró que el manejo de emergencias es un proceso en el que han incursionado muchos integrantes del SNGRD y presenta una alta demanda anual dada la dinámica del país,  lo cual requiere que la entidad realice una reingeniería para dar una re</v>
      </c>
      <c r="F23" s="478" t="s">
        <v>366</v>
      </c>
      <c r="G23" s="480" t="s">
        <v>367</v>
      </c>
      <c r="H23" s="123">
        <v>1</v>
      </c>
      <c r="I23" s="124" t="s">
        <v>368</v>
      </c>
      <c r="J23" s="125" t="s">
        <v>369</v>
      </c>
      <c r="K23" s="126">
        <v>0</v>
      </c>
      <c r="L23" s="127">
        <v>0.22220000000000001</v>
      </c>
      <c r="M23" s="127">
        <v>0.55000000000000004</v>
      </c>
      <c r="N23" s="127">
        <v>0.77</v>
      </c>
      <c r="O23" s="127">
        <v>1</v>
      </c>
      <c r="P23" s="128">
        <v>1</v>
      </c>
      <c r="Q23" s="482">
        <f>+'[1]FORMATO 11'!L15+[1]PPTO!B29</f>
        <v>11048.893033881701</v>
      </c>
      <c r="R23" s="482">
        <f>+'[1]FORMATO 11'!M15+[1]PPTO!C29</f>
        <v>14004.40982489815</v>
      </c>
      <c r="S23" s="482">
        <f>+'[1]FORMATO 11'!N15+[1]PPTO!D29</f>
        <v>11834.542119645095</v>
      </c>
      <c r="T23" s="482">
        <f>+'[1]FORMATO 11'!O15+[1]PPTO!E29</f>
        <v>11674.57838323445</v>
      </c>
      <c r="U23" s="482">
        <f>+'[1]FORMATO 11'!P15+[1]PPTO!F29</f>
        <v>3865</v>
      </c>
    </row>
    <row r="24" spans="2:21" ht="61.5" customHeight="1" x14ac:dyDescent="0.2">
      <c r="B24" s="470"/>
      <c r="C24" s="455"/>
      <c r="D24" s="473"/>
      <c r="E24" s="476"/>
      <c r="F24" s="479"/>
      <c r="G24" s="481"/>
      <c r="H24" s="129">
        <v>2</v>
      </c>
      <c r="I24" s="130" t="s">
        <v>370</v>
      </c>
      <c r="J24" s="131" t="s">
        <v>371</v>
      </c>
      <c r="K24" s="132">
        <v>0.1</v>
      </c>
      <c r="L24" s="133">
        <v>0.33329999999999999</v>
      </c>
      <c r="M24" s="133">
        <v>0.66</v>
      </c>
      <c r="N24" s="133">
        <v>1</v>
      </c>
      <c r="O24" s="133"/>
      <c r="P24" s="133">
        <v>1</v>
      </c>
      <c r="Q24" s="483"/>
      <c r="R24" s="483"/>
      <c r="S24" s="483"/>
      <c r="T24" s="483"/>
      <c r="U24" s="483"/>
    </row>
    <row r="25" spans="2:21" ht="45" x14ac:dyDescent="0.2">
      <c r="B25" s="470"/>
      <c r="C25" s="455"/>
      <c r="D25" s="473"/>
      <c r="E25" s="476"/>
      <c r="F25" s="479"/>
      <c r="G25" s="481"/>
      <c r="H25" s="129">
        <v>3</v>
      </c>
      <c r="I25" s="134" t="s">
        <v>328</v>
      </c>
      <c r="J25" s="134" t="s">
        <v>93</v>
      </c>
      <c r="K25" s="135">
        <v>0</v>
      </c>
      <c r="L25" s="136">
        <v>3</v>
      </c>
      <c r="M25" s="136">
        <v>6</v>
      </c>
      <c r="N25" s="136">
        <v>9</v>
      </c>
      <c r="O25" s="136">
        <v>11</v>
      </c>
      <c r="P25" s="137">
        <v>11</v>
      </c>
      <c r="Q25" s="483"/>
      <c r="R25" s="483"/>
      <c r="S25" s="483"/>
      <c r="T25" s="483"/>
      <c r="U25" s="483"/>
    </row>
    <row r="26" spans="2:21" ht="58.5" customHeight="1" x14ac:dyDescent="0.2">
      <c r="B26" s="470"/>
      <c r="C26" s="455"/>
      <c r="D26" s="473"/>
      <c r="E26" s="476"/>
      <c r="F26" s="479"/>
      <c r="G26" s="481"/>
      <c r="H26" s="129">
        <v>4</v>
      </c>
      <c r="I26" s="134" t="s">
        <v>372</v>
      </c>
      <c r="J26" s="131" t="s">
        <v>373</v>
      </c>
      <c r="K26" s="138">
        <v>1.7999999999999999E-2</v>
      </c>
      <c r="L26" s="138">
        <v>0.26500000000000001</v>
      </c>
      <c r="M26" s="139">
        <v>0.503</v>
      </c>
      <c r="N26" s="139">
        <v>0.748</v>
      </c>
      <c r="O26" s="139">
        <v>1</v>
      </c>
      <c r="P26" s="139">
        <v>1</v>
      </c>
      <c r="Q26" s="483"/>
      <c r="R26" s="483"/>
      <c r="S26" s="483"/>
      <c r="T26" s="483"/>
      <c r="U26" s="483"/>
    </row>
    <row r="27" spans="2:21" ht="60" customHeight="1" x14ac:dyDescent="0.2">
      <c r="B27" s="470" t="s">
        <v>374</v>
      </c>
      <c r="C27" s="455"/>
      <c r="D27" s="473"/>
      <c r="E27" s="476"/>
      <c r="F27" s="479" t="s">
        <v>375</v>
      </c>
      <c r="G27" s="490" t="s">
        <v>376</v>
      </c>
      <c r="H27" s="129">
        <v>1</v>
      </c>
      <c r="I27" s="134" t="s">
        <v>377</v>
      </c>
      <c r="J27" s="140" t="s">
        <v>105</v>
      </c>
      <c r="K27" s="132">
        <v>0</v>
      </c>
      <c r="L27" s="133">
        <v>0.13</v>
      </c>
      <c r="M27" s="133">
        <v>0.42</v>
      </c>
      <c r="N27" s="133">
        <v>0.71</v>
      </c>
      <c r="O27" s="133">
        <v>1</v>
      </c>
      <c r="P27" s="133">
        <v>1</v>
      </c>
      <c r="Q27" s="483"/>
      <c r="R27" s="483"/>
      <c r="S27" s="483"/>
      <c r="T27" s="483"/>
      <c r="U27" s="483"/>
    </row>
    <row r="28" spans="2:21" ht="60" customHeight="1" x14ac:dyDescent="0.2">
      <c r="B28" s="470"/>
      <c r="C28" s="455"/>
      <c r="D28" s="473"/>
      <c r="E28" s="476"/>
      <c r="F28" s="479"/>
      <c r="G28" s="490"/>
      <c r="H28" s="129">
        <v>2</v>
      </c>
      <c r="I28" s="134" t="s">
        <v>378</v>
      </c>
      <c r="J28" s="140" t="s">
        <v>379</v>
      </c>
      <c r="K28" s="137">
        <v>0</v>
      </c>
      <c r="L28" s="137">
        <v>0</v>
      </c>
      <c r="M28" s="137">
        <v>2</v>
      </c>
      <c r="N28" s="137">
        <v>3</v>
      </c>
      <c r="O28" s="137">
        <v>5</v>
      </c>
      <c r="P28" s="137">
        <v>5</v>
      </c>
      <c r="Q28" s="483"/>
      <c r="R28" s="483"/>
      <c r="S28" s="483"/>
      <c r="T28" s="483"/>
      <c r="U28" s="483"/>
    </row>
    <row r="29" spans="2:21" ht="58.5" customHeight="1" x14ac:dyDescent="0.2">
      <c r="B29" s="470"/>
      <c r="C29" s="455"/>
      <c r="D29" s="473"/>
      <c r="E29" s="476"/>
      <c r="F29" s="479"/>
      <c r="G29" s="490"/>
      <c r="H29" s="129">
        <v>3</v>
      </c>
      <c r="I29" s="134" t="s">
        <v>115</v>
      </c>
      <c r="J29" s="141" t="s">
        <v>117</v>
      </c>
      <c r="K29" s="132">
        <v>0</v>
      </c>
      <c r="L29" s="133">
        <v>0.1</v>
      </c>
      <c r="M29" s="133">
        <v>0.4</v>
      </c>
      <c r="N29" s="133">
        <v>0.7</v>
      </c>
      <c r="O29" s="133">
        <v>1</v>
      </c>
      <c r="P29" s="133">
        <v>1</v>
      </c>
      <c r="Q29" s="483"/>
      <c r="R29" s="483"/>
      <c r="S29" s="483"/>
      <c r="T29" s="483"/>
      <c r="U29" s="483"/>
    </row>
    <row r="30" spans="2:21" ht="73.5" customHeight="1" thickBot="1" x14ac:dyDescent="0.25">
      <c r="B30" s="441"/>
      <c r="C30" s="471"/>
      <c r="D30" s="474"/>
      <c r="E30" s="477"/>
      <c r="F30" s="489"/>
      <c r="G30" s="491"/>
      <c r="H30" s="142">
        <v>4</v>
      </c>
      <c r="I30" s="143" t="s">
        <v>380</v>
      </c>
      <c r="J30" s="144" t="s">
        <v>381</v>
      </c>
      <c r="K30" s="145">
        <v>0</v>
      </c>
      <c r="L30" s="146">
        <v>0.5</v>
      </c>
      <c r="M30" s="146">
        <v>0.75</v>
      </c>
      <c r="N30" s="146">
        <v>1</v>
      </c>
      <c r="O30" s="146">
        <v>1</v>
      </c>
      <c r="P30" s="146">
        <v>1</v>
      </c>
      <c r="Q30" s="484"/>
      <c r="R30" s="484"/>
      <c r="S30" s="484"/>
      <c r="T30" s="484"/>
      <c r="U30" s="484"/>
    </row>
    <row r="31" spans="2:21" ht="60.75" customHeight="1" x14ac:dyDescent="0.2">
      <c r="B31" s="440" t="s">
        <v>357</v>
      </c>
      <c r="C31" s="454">
        <v>4</v>
      </c>
      <c r="D31" s="497" t="str">
        <f>+'[1]FORMATO 5'!C18</f>
        <v>4. Fortalecer la gestión ambiental y la acción social dentro del proceso de gestión del riesgo de desastres.</v>
      </c>
      <c r="E31" s="500" t="str">
        <f>+'[1]FORMATO 5'!D18</f>
        <v xml:space="preserve">El diagnóstico mostró que no se están aprovechando las oportunidades y que no se cuenta con un marco legal vigente que respalde este proceso en forma taxativa.  Igualmente en un escenario de postacuerdo se observó la necesidad de continuar con el proceso </v>
      </c>
      <c r="F31" s="503" t="s">
        <v>382</v>
      </c>
      <c r="G31" s="504" t="s">
        <v>383</v>
      </c>
      <c r="H31" s="147">
        <v>1</v>
      </c>
      <c r="I31" s="148" t="s">
        <v>384</v>
      </c>
      <c r="J31" s="149" t="s">
        <v>385</v>
      </c>
      <c r="K31" s="150">
        <v>0</v>
      </c>
      <c r="L31" s="151">
        <v>0.25</v>
      </c>
      <c r="M31" s="151">
        <v>0.5</v>
      </c>
      <c r="N31" s="151">
        <v>0.75</v>
      </c>
      <c r="O31" s="151">
        <v>1</v>
      </c>
      <c r="P31" s="151">
        <v>1</v>
      </c>
      <c r="Q31" s="505">
        <f>+'[1]FORMATO 11'!L14+[1]PPTO!B30</f>
        <v>5760.8986067763399</v>
      </c>
      <c r="R31" s="505">
        <f>+'[1]FORMATO 11'!M14+[1]PPTO!C30</f>
        <v>16417.32556497963</v>
      </c>
      <c r="S31" s="505">
        <f>+'[1]FORMATO 11'!N14+[1]PPTO!D30</f>
        <v>23472.895331929019</v>
      </c>
      <c r="T31" s="505">
        <f>+'[1]FORMATO 11'!O14+[1]PPTO!E30</f>
        <v>30531.67219188689</v>
      </c>
      <c r="U31" s="508">
        <f>SUM(Q31:T36)</f>
        <v>76182.791695571883</v>
      </c>
    </row>
    <row r="32" spans="2:21" ht="60.75" customHeight="1" x14ac:dyDescent="0.2">
      <c r="B32" s="470"/>
      <c r="C32" s="455"/>
      <c r="D32" s="498"/>
      <c r="E32" s="501"/>
      <c r="F32" s="492"/>
      <c r="G32" s="494"/>
      <c r="H32" s="152">
        <v>2</v>
      </c>
      <c r="I32" s="153" t="s">
        <v>386</v>
      </c>
      <c r="J32" s="154" t="s">
        <v>387</v>
      </c>
      <c r="K32" s="155">
        <v>0</v>
      </c>
      <c r="L32" s="156">
        <v>0.2</v>
      </c>
      <c r="M32" s="156">
        <v>0.4</v>
      </c>
      <c r="N32" s="156">
        <v>0.6</v>
      </c>
      <c r="O32" s="157">
        <v>1</v>
      </c>
      <c r="P32" s="157">
        <v>1</v>
      </c>
      <c r="Q32" s="506"/>
      <c r="R32" s="506"/>
      <c r="S32" s="506"/>
      <c r="T32" s="506"/>
      <c r="U32" s="509"/>
    </row>
    <row r="33" spans="2:21" ht="45" x14ac:dyDescent="0.2">
      <c r="B33" s="470"/>
      <c r="C33" s="455"/>
      <c r="D33" s="498"/>
      <c r="E33" s="501"/>
      <c r="F33" s="492"/>
      <c r="G33" s="494"/>
      <c r="H33" s="152">
        <v>3</v>
      </c>
      <c r="I33" s="153" t="s">
        <v>388</v>
      </c>
      <c r="J33" s="154" t="s">
        <v>385</v>
      </c>
      <c r="K33" s="158">
        <v>0</v>
      </c>
      <c r="L33" s="157">
        <v>0.2</v>
      </c>
      <c r="M33" s="157">
        <v>0.6</v>
      </c>
      <c r="N33" s="157">
        <v>0.8</v>
      </c>
      <c r="O33" s="157">
        <v>1</v>
      </c>
      <c r="P33" s="157">
        <v>1</v>
      </c>
      <c r="Q33" s="506"/>
      <c r="R33" s="506"/>
      <c r="S33" s="506"/>
      <c r="T33" s="506"/>
      <c r="U33" s="509"/>
    </row>
    <row r="34" spans="2:21" ht="52.5" customHeight="1" x14ac:dyDescent="0.2">
      <c r="B34" s="470"/>
      <c r="C34" s="455"/>
      <c r="D34" s="498"/>
      <c r="E34" s="501"/>
      <c r="F34" s="492"/>
      <c r="G34" s="494"/>
      <c r="H34" s="152">
        <v>4</v>
      </c>
      <c r="I34" s="153" t="s">
        <v>389</v>
      </c>
      <c r="J34" s="154" t="s">
        <v>390</v>
      </c>
      <c r="K34" s="158">
        <v>0</v>
      </c>
      <c r="L34" s="157"/>
      <c r="M34" s="157">
        <v>0.5</v>
      </c>
      <c r="N34" s="157"/>
      <c r="O34" s="157">
        <v>1</v>
      </c>
      <c r="P34" s="157">
        <v>1</v>
      </c>
      <c r="Q34" s="506"/>
      <c r="R34" s="506"/>
      <c r="S34" s="506"/>
      <c r="T34" s="506"/>
      <c r="U34" s="509"/>
    </row>
    <row r="35" spans="2:21" ht="54" customHeight="1" x14ac:dyDescent="0.2">
      <c r="B35" s="470"/>
      <c r="C35" s="455"/>
      <c r="D35" s="498"/>
      <c r="E35" s="501"/>
      <c r="F35" s="492" t="s">
        <v>391</v>
      </c>
      <c r="G35" s="494" t="s">
        <v>392</v>
      </c>
      <c r="H35" s="152">
        <v>5</v>
      </c>
      <c r="I35" s="153" t="s">
        <v>140</v>
      </c>
      <c r="J35" s="154" t="s">
        <v>393</v>
      </c>
      <c r="K35" s="159">
        <v>0</v>
      </c>
      <c r="L35" s="160">
        <v>1</v>
      </c>
      <c r="M35" s="160">
        <v>2</v>
      </c>
      <c r="N35" s="160">
        <v>3</v>
      </c>
      <c r="O35" s="160">
        <v>4</v>
      </c>
      <c r="P35" s="160">
        <v>4</v>
      </c>
      <c r="Q35" s="506"/>
      <c r="R35" s="506"/>
      <c r="S35" s="506"/>
      <c r="T35" s="506"/>
      <c r="U35" s="509"/>
    </row>
    <row r="36" spans="2:21" ht="56.25" customHeight="1" thickBot="1" x14ac:dyDescent="0.25">
      <c r="B36" s="441"/>
      <c r="C36" s="496"/>
      <c r="D36" s="499"/>
      <c r="E36" s="502"/>
      <c r="F36" s="493"/>
      <c r="G36" s="495"/>
      <c r="H36" s="161">
        <v>6</v>
      </c>
      <c r="I36" s="162" t="s">
        <v>394</v>
      </c>
      <c r="J36" s="163" t="s">
        <v>395</v>
      </c>
      <c r="K36" s="164">
        <v>0</v>
      </c>
      <c r="L36" s="164">
        <v>0.25</v>
      </c>
      <c r="M36" s="164">
        <v>0.5</v>
      </c>
      <c r="N36" s="164">
        <v>0.75</v>
      </c>
      <c r="O36" s="164">
        <v>1</v>
      </c>
      <c r="P36" s="164">
        <v>1</v>
      </c>
      <c r="Q36" s="507"/>
      <c r="R36" s="507"/>
      <c r="S36" s="507"/>
      <c r="T36" s="507"/>
      <c r="U36" s="510"/>
    </row>
    <row r="37" spans="2:21" ht="48" customHeight="1" x14ac:dyDescent="0.2">
      <c r="B37" s="516" t="s">
        <v>357</v>
      </c>
      <c r="C37" s="519">
        <v>5</v>
      </c>
      <c r="D37" s="523" t="str">
        <f>+'[1]FORMATO 5'!C19</f>
        <v>5. Implementar un programa de mejora continua de la gestión y desempeño institucional.</v>
      </c>
      <c r="E37" s="527" t="str">
        <f>+'[1]FORMATO 5'!D19</f>
        <v xml:space="preserve">La última medición del MIPG fue del 76,5% lo cual reta a la entidad a mejorar en el cumplimiento de las 16 políticas que componen el modelo actualizado mediante el Decreto 1499 de 2017. </v>
      </c>
      <c r="F37" s="531" t="s">
        <v>396</v>
      </c>
      <c r="G37" s="534" t="s">
        <v>397</v>
      </c>
      <c r="H37" s="165">
        <v>1</v>
      </c>
      <c r="I37" s="166" t="s">
        <v>398</v>
      </c>
      <c r="J37" s="167" t="s">
        <v>399</v>
      </c>
      <c r="K37" s="168">
        <v>0</v>
      </c>
      <c r="L37" s="168">
        <v>0.1</v>
      </c>
      <c r="M37" s="168">
        <v>0.4</v>
      </c>
      <c r="N37" s="168">
        <v>0.5</v>
      </c>
      <c r="O37" s="168">
        <v>1</v>
      </c>
      <c r="P37" s="169">
        <v>1</v>
      </c>
      <c r="Q37" s="540">
        <f>+'[1]FORMATO 11'!L17+[1]PPTO!B32+'[1]FORMATO 11'!L16</f>
        <v>2701.2000000000003</v>
      </c>
      <c r="R37" s="540">
        <f>+'[1]FORMATO 11'!M17+[1]PPTO!C32+'[1]FORMATO 11'!M16</f>
        <v>4232.2360000000008</v>
      </c>
      <c r="S37" s="540">
        <f>+'[1]FORMATO 11'!N17+[1]PPTO!D32+'[1]FORMATO 11'!N16</f>
        <v>5567.7030800000002</v>
      </c>
      <c r="T37" s="540">
        <f>+'[1]FORMATO 11'!O17+[1]PPTO!E32+'[1]FORMATO 11'!O16</f>
        <v>3651.6741724000003</v>
      </c>
      <c r="U37" s="543">
        <f>SUM(Q37:T53)</f>
        <v>16152.813252400001</v>
      </c>
    </row>
    <row r="38" spans="2:21" ht="48" customHeight="1" x14ac:dyDescent="0.2">
      <c r="B38" s="517"/>
      <c r="C38" s="520"/>
      <c r="D38" s="524"/>
      <c r="E38" s="528"/>
      <c r="F38" s="532"/>
      <c r="G38" s="514"/>
      <c r="H38" s="170"/>
      <c r="I38" s="171" t="s">
        <v>400</v>
      </c>
      <c r="J38" s="172" t="s">
        <v>401</v>
      </c>
      <c r="K38" s="173">
        <v>0</v>
      </c>
      <c r="L38" s="173">
        <v>0.1</v>
      </c>
      <c r="M38" s="173">
        <v>0.4</v>
      </c>
      <c r="N38" s="173">
        <v>0.5</v>
      </c>
      <c r="O38" s="173">
        <v>1</v>
      </c>
      <c r="P38" s="174">
        <v>1</v>
      </c>
      <c r="Q38" s="541"/>
      <c r="R38" s="541"/>
      <c r="S38" s="541"/>
      <c r="T38" s="541"/>
      <c r="U38" s="544"/>
    </row>
    <row r="39" spans="2:21" ht="55.5" customHeight="1" x14ac:dyDescent="0.2">
      <c r="B39" s="518"/>
      <c r="C39" s="521"/>
      <c r="D39" s="525"/>
      <c r="E39" s="529"/>
      <c r="F39" s="533"/>
      <c r="G39" s="511" t="s">
        <v>402</v>
      </c>
      <c r="H39" s="175">
        <v>2</v>
      </c>
      <c r="I39" s="171" t="s">
        <v>403</v>
      </c>
      <c r="J39" s="172" t="s">
        <v>399</v>
      </c>
      <c r="K39" s="173">
        <v>0</v>
      </c>
      <c r="L39" s="173">
        <v>0.25</v>
      </c>
      <c r="M39" s="173">
        <v>0.25</v>
      </c>
      <c r="N39" s="173">
        <v>0.5</v>
      </c>
      <c r="O39" s="173">
        <v>1</v>
      </c>
      <c r="P39" s="174">
        <v>1</v>
      </c>
      <c r="Q39" s="541"/>
      <c r="R39" s="541"/>
      <c r="S39" s="541"/>
      <c r="T39" s="541"/>
      <c r="U39" s="544"/>
    </row>
    <row r="40" spans="2:21" ht="55.5" customHeight="1" x14ac:dyDescent="0.2">
      <c r="B40" s="518"/>
      <c r="C40" s="521"/>
      <c r="D40" s="525"/>
      <c r="E40" s="529"/>
      <c r="F40" s="533"/>
      <c r="G40" s="512"/>
      <c r="H40" s="176">
        <v>4</v>
      </c>
      <c r="I40" s="177" t="s">
        <v>404</v>
      </c>
      <c r="J40" s="172" t="s">
        <v>405</v>
      </c>
      <c r="K40" s="173">
        <v>0</v>
      </c>
      <c r="L40" s="173">
        <v>0.1</v>
      </c>
      <c r="M40" s="173">
        <v>0.4</v>
      </c>
      <c r="N40" s="173">
        <v>0.5</v>
      </c>
      <c r="O40" s="173">
        <v>1</v>
      </c>
      <c r="P40" s="174">
        <v>1</v>
      </c>
      <c r="Q40" s="541"/>
      <c r="R40" s="541"/>
      <c r="S40" s="541"/>
      <c r="T40" s="541"/>
      <c r="U40" s="544"/>
    </row>
    <row r="41" spans="2:21" ht="30" x14ac:dyDescent="0.2">
      <c r="B41" s="518"/>
      <c r="C41" s="521"/>
      <c r="D41" s="525"/>
      <c r="E41" s="529"/>
      <c r="F41" s="535"/>
      <c r="G41" s="513" t="s">
        <v>406</v>
      </c>
      <c r="H41" s="178">
        <v>1</v>
      </c>
      <c r="I41" s="179" t="s">
        <v>407</v>
      </c>
      <c r="J41" s="180" t="s">
        <v>408</v>
      </c>
      <c r="K41" s="181">
        <v>0.77929999999999999</v>
      </c>
      <c r="L41" s="182">
        <f>+K41+2%</f>
        <v>0.79930000000000001</v>
      </c>
      <c r="M41" s="182">
        <f>+L41+2%</f>
        <v>0.81930000000000003</v>
      </c>
      <c r="N41" s="182">
        <f>+M41+2%</f>
        <v>0.83930000000000005</v>
      </c>
      <c r="O41" s="182">
        <v>0.85</v>
      </c>
      <c r="P41" s="182">
        <f t="shared" ref="P41:P47" si="0">+O41</f>
        <v>0.85</v>
      </c>
      <c r="Q41" s="541"/>
      <c r="R41" s="541"/>
      <c r="S41" s="541"/>
      <c r="T41" s="541"/>
      <c r="U41" s="544"/>
    </row>
    <row r="42" spans="2:21" ht="30" x14ac:dyDescent="0.2">
      <c r="B42" s="518"/>
      <c r="C42" s="521"/>
      <c r="D42" s="525"/>
      <c r="E42" s="529"/>
      <c r="F42" s="536"/>
      <c r="G42" s="513"/>
      <c r="H42" s="178">
        <v>2</v>
      </c>
      <c r="I42" s="183" t="s">
        <v>409</v>
      </c>
      <c r="J42" s="184" t="s">
        <v>408</v>
      </c>
      <c r="K42" s="185">
        <v>0.7823</v>
      </c>
      <c r="L42" s="186">
        <f t="shared" ref="L42:O47" si="1">+K42+2%</f>
        <v>0.80230000000000001</v>
      </c>
      <c r="M42" s="186">
        <f t="shared" si="1"/>
        <v>0.82230000000000003</v>
      </c>
      <c r="N42" s="186">
        <f t="shared" si="1"/>
        <v>0.84230000000000005</v>
      </c>
      <c r="O42" s="186">
        <v>0.85</v>
      </c>
      <c r="P42" s="186">
        <f t="shared" si="0"/>
        <v>0.85</v>
      </c>
      <c r="Q42" s="541"/>
      <c r="R42" s="541"/>
      <c r="S42" s="541"/>
      <c r="T42" s="541"/>
      <c r="U42" s="544"/>
    </row>
    <row r="43" spans="2:21" ht="34.5" customHeight="1" x14ac:dyDescent="0.2">
      <c r="B43" s="518"/>
      <c r="C43" s="521"/>
      <c r="D43" s="525"/>
      <c r="E43" s="529"/>
      <c r="F43" s="536"/>
      <c r="G43" s="513"/>
      <c r="H43" s="178">
        <v>3</v>
      </c>
      <c r="I43" s="183" t="s">
        <v>410</v>
      </c>
      <c r="J43" s="184" t="s">
        <v>408</v>
      </c>
      <c r="K43" s="185">
        <v>0.77110000000000001</v>
      </c>
      <c r="L43" s="186">
        <f t="shared" si="1"/>
        <v>0.79110000000000003</v>
      </c>
      <c r="M43" s="186">
        <f t="shared" si="1"/>
        <v>0.81110000000000004</v>
      </c>
      <c r="N43" s="186">
        <f t="shared" si="1"/>
        <v>0.83110000000000006</v>
      </c>
      <c r="O43" s="186">
        <f t="shared" si="1"/>
        <v>0.85110000000000008</v>
      </c>
      <c r="P43" s="186">
        <f t="shared" si="0"/>
        <v>0.85110000000000008</v>
      </c>
      <c r="Q43" s="541"/>
      <c r="R43" s="541"/>
      <c r="S43" s="541"/>
      <c r="T43" s="541"/>
      <c r="U43" s="544"/>
    </row>
    <row r="44" spans="2:21" ht="30" x14ac:dyDescent="0.2">
      <c r="B44" s="518"/>
      <c r="C44" s="521"/>
      <c r="D44" s="525"/>
      <c r="E44" s="529"/>
      <c r="F44" s="536"/>
      <c r="G44" s="513"/>
      <c r="H44" s="178">
        <v>4</v>
      </c>
      <c r="I44" s="187" t="s">
        <v>411</v>
      </c>
      <c r="J44" s="184" t="s">
        <v>408</v>
      </c>
      <c r="K44" s="185">
        <v>0.78059999999999996</v>
      </c>
      <c r="L44" s="186">
        <f t="shared" si="1"/>
        <v>0.80059999999999998</v>
      </c>
      <c r="M44" s="186">
        <f t="shared" si="1"/>
        <v>0.8206</v>
      </c>
      <c r="N44" s="186">
        <f t="shared" si="1"/>
        <v>0.84060000000000001</v>
      </c>
      <c r="O44" s="186">
        <v>0.85</v>
      </c>
      <c r="P44" s="186">
        <f t="shared" si="0"/>
        <v>0.85</v>
      </c>
      <c r="Q44" s="541"/>
      <c r="R44" s="541"/>
      <c r="S44" s="541"/>
      <c r="T44" s="541"/>
      <c r="U44" s="544"/>
    </row>
    <row r="45" spans="2:21" ht="30" x14ac:dyDescent="0.2">
      <c r="B45" s="518"/>
      <c r="C45" s="521"/>
      <c r="D45" s="525"/>
      <c r="E45" s="529"/>
      <c r="F45" s="536"/>
      <c r="G45" s="513"/>
      <c r="H45" s="178">
        <v>5</v>
      </c>
      <c r="I45" s="183" t="s">
        <v>412</v>
      </c>
      <c r="J45" s="184" t="s">
        <v>408</v>
      </c>
      <c r="K45" s="185">
        <v>0.79769999999999996</v>
      </c>
      <c r="L45" s="186">
        <v>0.81</v>
      </c>
      <c r="M45" s="186">
        <v>0.82</v>
      </c>
      <c r="N45" s="186">
        <v>0.83</v>
      </c>
      <c r="O45" s="186">
        <f t="shared" si="1"/>
        <v>0.85</v>
      </c>
      <c r="P45" s="186">
        <f t="shared" si="0"/>
        <v>0.85</v>
      </c>
      <c r="Q45" s="541"/>
      <c r="R45" s="541"/>
      <c r="S45" s="541"/>
      <c r="T45" s="541"/>
      <c r="U45" s="544"/>
    </row>
    <row r="46" spans="2:21" ht="30" x14ac:dyDescent="0.2">
      <c r="B46" s="518"/>
      <c r="C46" s="521"/>
      <c r="D46" s="525"/>
      <c r="E46" s="529"/>
      <c r="F46" s="536"/>
      <c r="G46" s="513"/>
      <c r="H46" s="178">
        <v>6</v>
      </c>
      <c r="I46" s="183" t="s">
        <v>413</v>
      </c>
      <c r="J46" s="184" t="s">
        <v>408</v>
      </c>
      <c r="K46" s="185">
        <v>0.79720000000000002</v>
      </c>
      <c r="L46" s="186">
        <v>0.81</v>
      </c>
      <c r="M46" s="186">
        <v>0.82</v>
      </c>
      <c r="N46" s="186">
        <v>0.83</v>
      </c>
      <c r="O46" s="186">
        <f t="shared" si="1"/>
        <v>0.85</v>
      </c>
      <c r="P46" s="186">
        <f t="shared" si="0"/>
        <v>0.85</v>
      </c>
      <c r="Q46" s="541"/>
      <c r="R46" s="541"/>
      <c r="S46" s="541"/>
      <c r="T46" s="541"/>
      <c r="U46" s="544"/>
    </row>
    <row r="47" spans="2:21" ht="30" x14ac:dyDescent="0.2">
      <c r="B47" s="518"/>
      <c r="C47" s="521"/>
      <c r="D47" s="525"/>
      <c r="E47" s="529"/>
      <c r="F47" s="536"/>
      <c r="G47" s="513"/>
      <c r="H47" s="178">
        <v>7</v>
      </c>
      <c r="I47" s="183" t="s">
        <v>414</v>
      </c>
      <c r="J47" s="184" t="s">
        <v>408</v>
      </c>
      <c r="K47" s="185">
        <v>0.75880000000000003</v>
      </c>
      <c r="L47" s="186">
        <f t="shared" si="1"/>
        <v>0.77880000000000005</v>
      </c>
      <c r="M47" s="186">
        <f t="shared" si="1"/>
        <v>0.79880000000000007</v>
      </c>
      <c r="N47" s="186">
        <v>0.83</v>
      </c>
      <c r="O47" s="186">
        <f t="shared" si="1"/>
        <v>0.85</v>
      </c>
      <c r="P47" s="186">
        <f t="shared" si="0"/>
        <v>0.85</v>
      </c>
      <c r="Q47" s="541"/>
      <c r="R47" s="541"/>
      <c r="S47" s="541"/>
      <c r="T47" s="541"/>
      <c r="U47" s="544"/>
    </row>
    <row r="48" spans="2:21" ht="38.25" customHeight="1" x14ac:dyDescent="0.2">
      <c r="B48" s="518"/>
      <c r="C48" s="521"/>
      <c r="D48" s="525"/>
      <c r="E48" s="529"/>
      <c r="F48" s="532"/>
      <c r="G48" s="513"/>
      <c r="H48" s="178">
        <v>9</v>
      </c>
      <c r="I48" s="183" t="s">
        <v>415</v>
      </c>
      <c r="J48" s="188" t="s">
        <v>416</v>
      </c>
      <c r="K48" s="185">
        <v>0</v>
      </c>
      <c r="L48" s="186">
        <v>0.8</v>
      </c>
      <c r="M48" s="186">
        <v>0.85</v>
      </c>
      <c r="N48" s="186">
        <v>0.9</v>
      </c>
      <c r="O48" s="186">
        <v>1</v>
      </c>
      <c r="P48" s="186">
        <v>1</v>
      </c>
      <c r="Q48" s="541"/>
      <c r="R48" s="541"/>
      <c r="S48" s="541"/>
      <c r="T48" s="541"/>
      <c r="U48" s="544"/>
    </row>
    <row r="49" spans="2:21" ht="41.25" customHeight="1" x14ac:dyDescent="0.2">
      <c r="B49" s="537" t="s">
        <v>417</v>
      </c>
      <c r="C49" s="521"/>
      <c r="D49" s="525"/>
      <c r="E49" s="529"/>
      <c r="F49" s="533" t="s">
        <v>418</v>
      </c>
      <c r="G49" s="514" t="s">
        <v>419</v>
      </c>
      <c r="H49" s="189">
        <v>1</v>
      </c>
      <c r="I49" s="171" t="s">
        <v>420</v>
      </c>
      <c r="J49" s="188" t="s">
        <v>421</v>
      </c>
      <c r="K49" s="190">
        <v>0.98</v>
      </c>
      <c r="L49" s="190">
        <v>0.8</v>
      </c>
      <c r="M49" s="190">
        <v>0.8</v>
      </c>
      <c r="N49" s="190">
        <v>0.8</v>
      </c>
      <c r="O49" s="190">
        <v>0.8</v>
      </c>
      <c r="P49" s="190">
        <v>0.8</v>
      </c>
      <c r="Q49" s="541"/>
      <c r="R49" s="541"/>
      <c r="S49" s="541"/>
      <c r="T49" s="541"/>
      <c r="U49" s="544"/>
    </row>
    <row r="50" spans="2:21" ht="41.25" customHeight="1" x14ac:dyDescent="0.2">
      <c r="B50" s="537"/>
      <c r="C50" s="521"/>
      <c r="D50" s="525"/>
      <c r="E50" s="529"/>
      <c r="F50" s="533"/>
      <c r="G50" s="514"/>
      <c r="H50" s="189"/>
      <c r="I50" s="183" t="s">
        <v>422</v>
      </c>
      <c r="J50" s="188" t="s">
        <v>423</v>
      </c>
      <c r="K50" s="185">
        <v>0</v>
      </c>
      <c r="L50" s="186">
        <v>0.37</v>
      </c>
      <c r="M50" s="186">
        <v>0.37</v>
      </c>
      <c r="N50" s="186">
        <v>0.13</v>
      </c>
      <c r="O50" s="186">
        <v>0.13</v>
      </c>
      <c r="P50" s="186">
        <f>SUM(L50:O50)</f>
        <v>1</v>
      </c>
      <c r="Q50" s="541"/>
      <c r="R50" s="541"/>
      <c r="S50" s="541"/>
      <c r="T50" s="541"/>
      <c r="U50" s="544"/>
    </row>
    <row r="51" spans="2:21" ht="42" customHeight="1" x14ac:dyDescent="0.2">
      <c r="B51" s="537"/>
      <c r="C51" s="521"/>
      <c r="D51" s="525"/>
      <c r="E51" s="529"/>
      <c r="F51" s="533"/>
      <c r="G51" s="514"/>
      <c r="H51" s="189">
        <v>2</v>
      </c>
      <c r="I51" s="191" t="s">
        <v>424</v>
      </c>
      <c r="J51" s="188" t="s">
        <v>425</v>
      </c>
      <c r="K51" s="192">
        <v>1</v>
      </c>
      <c r="L51" s="192">
        <v>1</v>
      </c>
      <c r="M51" s="192">
        <v>2</v>
      </c>
      <c r="N51" s="192">
        <v>3</v>
      </c>
      <c r="O51" s="192">
        <v>3</v>
      </c>
      <c r="P51" s="192">
        <v>3</v>
      </c>
      <c r="Q51" s="541"/>
      <c r="R51" s="541"/>
      <c r="S51" s="541"/>
      <c r="T51" s="541"/>
      <c r="U51" s="544"/>
    </row>
    <row r="52" spans="2:21" ht="54.75" customHeight="1" x14ac:dyDescent="0.2">
      <c r="B52" s="537"/>
      <c r="C52" s="521"/>
      <c r="D52" s="525"/>
      <c r="E52" s="529"/>
      <c r="F52" s="533"/>
      <c r="G52" s="514" t="s">
        <v>426</v>
      </c>
      <c r="H52" s="189">
        <v>1</v>
      </c>
      <c r="I52" s="171" t="s">
        <v>427</v>
      </c>
      <c r="J52" s="188" t="s">
        <v>428</v>
      </c>
      <c r="K52" s="193">
        <v>0</v>
      </c>
      <c r="L52" s="194">
        <v>0.25</v>
      </c>
      <c r="M52" s="194">
        <v>0.5</v>
      </c>
      <c r="N52" s="194">
        <v>0.75</v>
      </c>
      <c r="O52" s="194">
        <v>1</v>
      </c>
      <c r="P52" s="194">
        <v>1</v>
      </c>
      <c r="Q52" s="541"/>
      <c r="R52" s="541"/>
      <c r="S52" s="541"/>
      <c r="T52" s="541"/>
      <c r="U52" s="544"/>
    </row>
    <row r="53" spans="2:21" ht="60" customHeight="1" thickBot="1" x14ac:dyDescent="0.25">
      <c r="B53" s="538"/>
      <c r="C53" s="522"/>
      <c r="D53" s="526"/>
      <c r="E53" s="530"/>
      <c r="F53" s="539"/>
      <c r="G53" s="515"/>
      <c r="H53" s="195">
        <v>2</v>
      </c>
      <c r="I53" s="196" t="s">
        <v>429</v>
      </c>
      <c r="J53" s="195" t="s">
        <v>294</v>
      </c>
      <c r="K53" s="197">
        <v>0</v>
      </c>
      <c r="L53" s="197">
        <v>0.25</v>
      </c>
      <c r="M53" s="197">
        <v>0.5</v>
      </c>
      <c r="N53" s="197">
        <v>0.75</v>
      </c>
      <c r="O53" s="197">
        <v>1</v>
      </c>
      <c r="P53" s="197">
        <v>1</v>
      </c>
      <c r="Q53" s="542"/>
      <c r="R53" s="542"/>
      <c r="S53" s="542"/>
      <c r="T53" s="542"/>
      <c r="U53" s="545"/>
    </row>
    <row r="55" spans="2:21" x14ac:dyDescent="0.2">
      <c r="L55" s="198"/>
    </row>
    <row r="56" spans="2:21" x14ac:dyDescent="0.2">
      <c r="L56" s="198"/>
    </row>
    <row r="57" spans="2:21" x14ac:dyDescent="0.2">
      <c r="L57" s="198"/>
    </row>
    <row r="58" spans="2:21" x14ac:dyDescent="0.2">
      <c r="L58" s="198"/>
    </row>
    <row r="59" spans="2:21" x14ac:dyDescent="0.2">
      <c r="L59" s="198"/>
    </row>
    <row r="60" spans="2:21" x14ac:dyDescent="0.2">
      <c r="I60" s="115"/>
      <c r="J60" s="115"/>
      <c r="L60" s="198"/>
    </row>
    <row r="61" spans="2:21" x14ac:dyDescent="0.2">
      <c r="I61" s="115"/>
      <c r="J61" s="115"/>
      <c r="L61" s="198"/>
    </row>
    <row r="62" spans="2:21" x14ac:dyDescent="0.2">
      <c r="I62" s="115"/>
      <c r="J62" s="115"/>
      <c r="L62" s="198"/>
    </row>
    <row r="63" spans="2:21" x14ac:dyDescent="0.2">
      <c r="I63" s="115"/>
      <c r="J63" s="115"/>
      <c r="L63" s="198"/>
    </row>
    <row r="64" spans="2:21" x14ac:dyDescent="0.2">
      <c r="I64" s="115"/>
      <c r="J64" s="115"/>
    </row>
    <row r="65" spans="9:10" x14ac:dyDescent="0.2">
      <c r="I65" s="115"/>
      <c r="J65" s="115"/>
    </row>
    <row r="66" spans="9:10" x14ac:dyDescent="0.2">
      <c r="I66" s="115"/>
      <c r="J66" s="115"/>
    </row>
  </sheetData>
  <mergeCells count="97">
    <mergeCell ref="Q37:Q53"/>
    <mergeCell ref="R37:R53"/>
    <mergeCell ref="S37:S53"/>
    <mergeCell ref="T37:T53"/>
    <mergeCell ref="U37:U53"/>
    <mergeCell ref="G39:G40"/>
    <mergeCell ref="G41:G48"/>
    <mergeCell ref="G49:G51"/>
    <mergeCell ref="G52:G53"/>
    <mergeCell ref="B37:B40"/>
    <mergeCell ref="C37:C53"/>
    <mergeCell ref="D37:D53"/>
    <mergeCell ref="E37:E53"/>
    <mergeCell ref="F37:F40"/>
    <mergeCell ref="G37:G38"/>
    <mergeCell ref="B41:B48"/>
    <mergeCell ref="F41:F48"/>
    <mergeCell ref="B49:B53"/>
    <mergeCell ref="F49:F53"/>
    <mergeCell ref="Q31:Q36"/>
    <mergeCell ref="R31:R36"/>
    <mergeCell ref="S31:S36"/>
    <mergeCell ref="T31:T36"/>
    <mergeCell ref="U31:U36"/>
    <mergeCell ref="B27:B30"/>
    <mergeCell ref="F27:F30"/>
    <mergeCell ref="G27:G30"/>
    <mergeCell ref="F35:F36"/>
    <mergeCell ref="G35:G36"/>
    <mergeCell ref="B31:B36"/>
    <mergeCell ref="C31:C36"/>
    <mergeCell ref="D31:D36"/>
    <mergeCell ref="E31:E36"/>
    <mergeCell ref="F31:F34"/>
    <mergeCell ref="G31:G34"/>
    <mergeCell ref="T17:T22"/>
    <mergeCell ref="R23:R30"/>
    <mergeCell ref="S23:S30"/>
    <mergeCell ref="T23:T30"/>
    <mergeCell ref="U23:U30"/>
    <mergeCell ref="U15:U16"/>
    <mergeCell ref="U17:U22"/>
    <mergeCell ref="B19:B22"/>
    <mergeCell ref="G19:G22"/>
    <mergeCell ref="B23:B26"/>
    <mergeCell ref="C23:C30"/>
    <mergeCell ref="D23:D30"/>
    <mergeCell ref="E23:E30"/>
    <mergeCell ref="F23:F26"/>
    <mergeCell ref="G23:G26"/>
    <mergeCell ref="Q23:Q30"/>
    <mergeCell ref="G17:G18"/>
    <mergeCell ref="H17:H18"/>
    <mergeCell ref="Q17:Q22"/>
    <mergeCell ref="R17:R22"/>
    <mergeCell ref="S17:S22"/>
    <mergeCell ref="B17:B18"/>
    <mergeCell ref="C17:C22"/>
    <mergeCell ref="D17:D22"/>
    <mergeCell ref="E17:E22"/>
    <mergeCell ref="F17:F22"/>
    <mergeCell ref="G15:G16"/>
    <mergeCell ref="B12:D12"/>
    <mergeCell ref="H12:J12"/>
    <mergeCell ref="L13:P13"/>
    <mergeCell ref="Q13:U13"/>
    <mergeCell ref="F14:G14"/>
    <mergeCell ref="H14:I14"/>
    <mergeCell ref="B15:B16"/>
    <mergeCell ref="C15:C16"/>
    <mergeCell ref="D15:D16"/>
    <mergeCell ref="E15:E16"/>
    <mergeCell ref="F15:F16"/>
    <mergeCell ref="Q15:Q16"/>
    <mergeCell ref="R15:R16"/>
    <mergeCell ref="S15:S16"/>
    <mergeCell ref="T15:T16"/>
    <mergeCell ref="B10:D10"/>
    <mergeCell ref="E10:G10"/>
    <mergeCell ref="H10:J10"/>
    <mergeCell ref="B11:D11"/>
    <mergeCell ref="E11:G11"/>
    <mergeCell ref="H11:J11"/>
    <mergeCell ref="L6:P6"/>
    <mergeCell ref="Q6:U6"/>
    <mergeCell ref="B8:D8"/>
    <mergeCell ref="E8:G8"/>
    <mergeCell ref="H8:J8"/>
    <mergeCell ref="B9:D9"/>
    <mergeCell ref="E9:G9"/>
    <mergeCell ref="H9:J9"/>
    <mergeCell ref="A1:A3"/>
    <mergeCell ref="B1:D1"/>
    <mergeCell ref="B3:D3"/>
    <mergeCell ref="B4:C4"/>
    <mergeCell ref="B5:C5"/>
    <mergeCell ref="B6:C6"/>
  </mergeCells>
  <printOptions horizontalCentered="1" verticalCentered="1"/>
  <pageMargins left="0" right="0" top="0" bottom="0" header="0.31496062992125984" footer="0.31496062992125984"/>
  <pageSetup scale="24"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0.499984740745262"/>
  </sheetPr>
  <dimension ref="A1:T233"/>
  <sheetViews>
    <sheetView tabSelected="1" zoomScale="70" zoomScaleNormal="70" workbookViewId="0">
      <selection activeCell="A18" sqref="A18:A22"/>
    </sheetView>
  </sheetViews>
  <sheetFormatPr baseColWidth="10" defaultRowHeight="12.75" x14ac:dyDescent="0.2"/>
  <cols>
    <col min="1" max="1" width="26.85546875" style="36" customWidth="1"/>
    <col min="2" max="2" width="19.42578125" style="36" customWidth="1"/>
    <col min="3" max="3" width="15.85546875" style="36" customWidth="1"/>
    <col min="4" max="4" width="43.140625" style="37" customWidth="1"/>
    <col min="5" max="5" width="26.28515625" style="36" customWidth="1"/>
    <col min="6" max="6" width="16.5703125" style="38" customWidth="1"/>
    <col min="7" max="7" width="13.28515625" style="36" customWidth="1"/>
    <col min="8" max="8" width="11.85546875" style="36" customWidth="1"/>
    <col min="9" max="10" width="10.85546875" style="36" customWidth="1"/>
    <col min="11" max="11" width="19.85546875" style="36" customWidth="1"/>
    <col min="12" max="14" width="19.85546875" style="36" hidden="1" customWidth="1"/>
    <col min="15" max="15" width="19.85546875" style="36" customWidth="1"/>
    <col min="16" max="16" width="20.42578125" style="39" customWidth="1"/>
    <col min="17" max="17" width="20.28515625" style="39" customWidth="1"/>
    <col min="18" max="20" width="0" style="15" hidden="1" customWidth="1"/>
    <col min="21" max="16384" width="11.42578125" style="15"/>
  </cols>
  <sheetData>
    <row r="1" spans="1:17" s="2" customFormat="1" ht="25.5" customHeight="1" x14ac:dyDescent="0.2">
      <c r="A1" s="635"/>
      <c r="B1" s="636" t="s">
        <v>0</v>
      </c>
      <c r="C1" s="637"/>
      <c r="D1" s="637"/>
      <c r="E1" s="637"/>
      <c r="F1" s="637"/>
      <c r="G1" s="637"/>
      <c r="H1" s="637"/>
      <c r="I1" s="637"/>
      <c r="J1" s="638"/>
      <c r="K1" s="72"/>
      <c r="L1" s="72"/>
      <c r="M1" s="72"/>
      <c r="N1" s="72"/>
      <c r="O1" s="72"/>
      <c r="P1" s="642" t="s">
        <v>1</v>
      </c>
      <c r="Q1" s="643"/>
    </row>
    <row r="2" spans="1:17" s="2" customFormat="1" ht="12.75" customHeight="1" x14ac:dyDescent="0.2">
      <c r="A2" s="635"/>
      <c r="B2" s="636"/>
      <c r="C2" s="637"/>
      <c r="D2" s="637"/>
      <c r="E2" s="637"/>
      <c r="F2" s="637"/>
      <c r="G2" s="637"/>
      <c r="H2" s="637"/>
      <c r="I2" s="637"/>
      <c r="J2" s="638"/>
      <c r="K2" s="72"/>
      <c r="L2" s="72"/>
      <c r="M2" s="72"/>
      <c r="N2" s="72"/>
      <c r="O2" s="72"/>
      <c r="P2" s="644"/>
      <c r="Q2" s="645"/>
    </row>
    <row r="3" spans="1:17" s="2" customFormat="1" ht="18.75" customHeight="1" x14ac:dyDescent="0.2">
      <c r="A3" s="635"/>
      <c r="B3" s="636"/>
      <c r="C3" s="637"/>
      <c r="D3" s="637"/>
      <c r="E3" s="637"/>
      <c r="F3" s="637"/>
      <c r="G3" s="637"/>
      <c r="H3" s="637"/>
      <c r="I3" s="637"/>
      <c r="J3" s="638"/>
      <c r="K3" s="72"/>
      <c r="L3" s="72"/>
      <c r="M3" s="72"/>
      <c r="N3" s="72"/>
      <c r="O3" s="72"/>
      <c r="P3" s="646" t="s">
        <v>2</v>
      </c>
      <c r="Q3" s="647"/>
    </row>
    <row r="4" spans="1:17" s="2" customFormat="1" ht="17.25" customHeight="1" x14ac:dyDescent="0.2">
      <c r="A4" s="635"/>
      <c r="B4" s="636"/>
      <c r="C4" s="637"/>
      <c r="D4" s="637"/>
      <c r="E4" s="637"/>
      <c r="F4" s="637"/>
      <c r="G4" s="637"/>
      <c r="H4" s="637"/>
      <c r="I4" s="637"/>
      <c r="J4" s="638"/>
      <c r="K4" s="73"/>
      <c r="L4" s="73"/>
      <c r="M4" s="73"/>
      <c r="N4" s="73"/>
      <c r="O4" s="73"/>
      <c r="P4" s="3" t="s">
        <v>3</v>
      </c>
      <c r="Q4" s="3" t="s">
        <v>4</v>
      </c>
    </row>
    <row r="5" spans="1:17" s="2" customFormat="1" ht="15.75" customHeight="1" x14ac:dyDescent="0.2">
      <c r="A5" s="4" t="s">
        <v>5</v>
      </c>
      <c r="B5" s="639"/>
      <c r="C5" s="640"/>
      <c r="D5" s="640"/>
      <c r="E5" s="640"/>
      <c r="F5" s="640"/>
      <c r="G5" s="640"/>
      <c r="H5" s="640"/>
      <c r="I5" s="640"/>
      <c r="J5" s="641"/>
      <c r="K5" s="74"/>
      <c r="L5" s="74"/>
      <c r="M5" s="74"/>
      <c r="N5" s="74"/>
      <c r="O5" s="74"/>
      <c r="P5" s="3">
        <v>6</v>
      </c>
      <c r="Q5" s="3" t="s">
        <v>6</v>
      </c>
    </row>
    <row r="6" spans="1:17" s="2" customFormat="1" ht="22.5" customHeight="1" x14ac:dyDescent="0.2">
      <c r="A6" s="648" t="s">
        <v>7</v>
      </c>
      <c r="B6" s="649"/>
      <c r="C6" s="546" t="s">
        <v>8</v>
      </c>
      <c r="D6" s="546"/>
      <c r="E6" s="546"/>
      <c r="F6" s="546"/>
      <c r="G6" s="546"/>
      <c r="H6" s="546"/>
      <c r="I6" s="546"/>
      <c r="J6" s="546"/>
      <c r="K6" s="546"/>
      <c r="L6" s="546"/>
      <c r="M6" s="546"/>
      <c r="N6" s="546"/>
      <c r="O6" s="546"/>
      <c r="P6" s="546"/>
      <c r="Q6" s="546"/>
    </row>
    <row r="7" spans="1:17" s="2" customFormat="1" ht="19.5" customHeight="1" x14ac:dyDescent="0.2">
      <c r="A7" s="648" t="s">
        <v>9</v>
      </c>
      <c r="B7" s="648"/>
      <c r="C7" s="547" t="s">
        <v>10</v>
      </c>
      <c r="D7" s="547"/>
      <c r="E7" s="547"/>
      <c r="F7" s="547"/>
      <c r="G7" s="547"/>
      <c r="H7" s="547"/>
      <c r="I7" s="547"/>
      <c r="J7" s="547"/>
      <c r="K7" s="547"/>
      <c r="L7" s="547"/>
      <c r="M7" s="547"/>
      <c r="N7" s="547"/>
      <c r="O7" s="547"/>
      <c r="P7" s="547"/>
      <c r="Q7" s="547"/>
    </row>
    <row r="8" spans="1:17" s="2" customFormat="1" ht="19.5" customHeight="1" x14ac:dyDescent="0.2">
      <c r="A8" s="648" t="s">
        <v>300</v>
      </c>
      <c r="B8" s="648"/>
      <c r="C8" s="616" t="s">
        <v>489</v>
      </c>
      <c r="D8" s="547"/>
      <c r="E8" s="547"/>
      <c r="F8" s="547"/>
      <c r="G8" s="547"/>
      <c r="H8" s="547"/>
      <c r="I8" s="547"/>
      <c r="J8" s="547"/>
      <c r="K8" s="547"/>
      <c r="L8" s="547"/>
      <c r="M8" s="547"/>
      <c r="N8" s="547"/>
      <c r="O8" s="547"/>
      <c r="P8" s="547"/>
      <c r="Q8" s="547"/>
    </row>
    <row r="9" spans="1:17" s="5" customFormat="1" ht="27" customHeight="1" x14ac:dyDescent="0.2">
      <c r="A9" s="590" t="s">
        <v>11</v>
      </c>
      <c r="B9" s="591"/>
      <c r="C9" s="650" t="s">
        <v>12</v>
      </c>
      <c r="D9" s="650"/>
      <c r="E9" s="650"/>
      <c r="F9" s="650"/>
      <c r="G9" s="650"/>
      <c r="H9" s="650"/>
      <c r="I9" s="650"/>
      <c r="J9" s="650"/>
      <c r="K9" s="650"/>
      <c r="L9" s="650"/>
      <c r="M9" s="650"/>
      <c r="N9" s="650"/>
      <c r="O9" s="650"/>
      <c r="P9" s="650"/>
      <c r="Q9" s="650"/>
    </row>
    <row r="10" spans="1:17" s="5" customFormat="1" ht="51" customHeight="1" x14ac:dyDescent="0.2">
      <c r="A10" s="594" t="s">
        <v>13</v>
      </c>
      <c r="B10" s="6" t="s">
        <v>14</v>
      </c>
      <c r="C10" s="6" t="s">
        <v>15</v>
      </c>
      <c r="D10" s="7" t="s">
        <v>16</v>
      </c>
      <c r="E10" s="8" t="s">
        <v>14</v>
      </c>
      <c r="F10" s="596" t="s">
        <v>17</v>
      </c>
      <c r="G10" s="598" t="s">
        <v>18</v>
      </c>
      <c r="H10" s="599"/>
      <c r="I10" s="599"/>
      <c r="J10" s="600"/>
      <c r="K10" s="76" t="s">
        <v>436</v>
      </c>
      <c r="L10" s="76" t="s">
        <v>430</v>
      </c>
      <c r="M10" s="75" t="s">
        <v>431</v>
      </c>
      <c r="N10" s="75" t="s">
        <v>430</v>
      </c>
      <c r="O10" s="202" t="s">
        <v>432</v>
      </c>
      <c r="P10" s="9" t="s">
        <v>19</v>
      </c>
      <c r="Q10" s="601" t="s">
        <v>20</v>
      </c>
    </row>
    <row r="11" spans="1:17" s="5" customFormat="1" ht="40.5" customHeight="1" x14ac:dyDescent="0.2">
      <c r="A11" s="595"/>
      <c r="B11" s="10" t="s">
        <v>21</v>
      </c>
      <c r="C11" s="6" t="s">
        <v>22</v>
      </c>
      <c r="D11" s="11" t="s">
        <v>23</v>
      </c>
      <c r="E11" s="12" t="s">
        <v>24</v>
      </c>
      <c r="F11" s="597"/>
      <c r="G11" s="12" t="s">
        <v>25</v>
      </c>
      <c r="H11" s="12" t="s">
        <v>26</v>
      </c>
      <c r="I11" s="12" t="s">
        <v>27</v>
      </c>
      <c r="J11" s="12" t="s">
        <v>28</v>
      </c>
      <c r="K11" s="76" t="s">
        <v>433</v>
      </c>
      <c r="L11" s="76" t="s">
        <v>434</v>
      </c>
      <c r="M11" s="75" t="s">
        <v>435</v>
      </c>
      <c r="N11" s="75" t="s">
        <v>22</v>
      </c>
      <c r="O11" s="202" t="s">
        <v>22</v>
      </c>
      <c r="P11" s="13" t="s">
        <v>29</v>
      </c>
      <c r="Q11" s="602"/>
    </row>
    <row r="12" spans="1:17" ht="15.75" hidden="1" customHeight="1" x14ac:dyDescent="0.2">
      <c r="A12" s="617" t="s">
        <v>30</v>
      </c>
      <c r="B12" s="617" t="s">
        <v>31</v>
      </c>
      <c r="C12" s="617" t="s">
        <v>32</v>
      </c>
      <c r="D12" s="618" t="s">
        <v>33</v>
      </c>
      <c r="E12" s="618" t="s">
        <v>34</v>
      </c>
      <c r="F12" s="631" t="s">
        <v>35</v>
      </c>
      <c r="G12" s="617" t="s">
        <v>36</v>
      </c>
      <c r="H12" s="617"/>
      <c r="I12" s="617"/>
      <c r="J12" s="617"/>
      <c r="K12" s="71"/>
      <c r="L12" s="71"/>
      <c r="M12" s="71"/>
      <c r="N12" s="71"/>
      <c r="O12" s="71"/>
      <c r="P12" s="618" t="s">
        <v>37</v>
      </c>
      <c r="Q12" s="619" t="s">
        <v>38</v>
      </c>
    </row>
    <row r="13" spans="1:17" ht="13.5" hidden="1" customHeight="1" x14ac:dyDescent="0.2">
      <c r="A13" s="617"/>
      <c r="B13" s="617"/>
      <c r="C13" s="617"/>
      <c r="D13" s="618"/>
      <c r="E13" s="618"/>
      <c r="F13" s="631"/>
      <c r="G13" s="617"/>
      <c r="H13" s="617"/>
      <c r="I13" s="617"/>
      <c r="J13" s="617"/>
      <c r="K13" s="71"/>
      <c r="L13" s="71"/>
      <c r="M13" s="71"/>
      <c r="N13" s="71"/>
      <c r="O13" s="71"/>
      <c r="P13" s="618"/>
      <c r="Q13" s="619"/>
    </row>
    <row r="14" spans="1:17" ht="13.5" hidden="1" customHeight="1" x14ac:dyDescent="0.2">
      <c r="A14" s="617"/>
      <c r="B14" s="617"/>
      <c r="C14" s="617"/>
      <c r="D14" s="618"/>
      <c r="E14" s="618"/>
      <c r="F14" s="631"/>
      <c r="G14" s="617"/>
      <c r="H14" s="617"/>
      <c r="I14" s="617"/>
      <c r="J14" s="617"/>
      <c r="K14" s="71"/>
      <c r="L14" s="71"/>
      <c r="M14" s="71"/>
      <c r="N14" s="71"/>
      <c r="O14" s="71"/>
      <c r="P14" s="618"/>
      <c r="Q14" s="619"/>
    </row>
    <row r="15" spans="1:17" ht="23.25" hidden="1" customHeight="1" x14ac:dyDescent="0.2">
      <c r="A15" s="617"/>
      <c r="B15" s="617"/>
      <c r="C15" s="617"/>
      <c r="D15" s="618"/>
      <c r="E15" s="618"/>
      <c r="F15" s="631"/>
      <c r="G15" s="617"/>
      <c r="H15" s="617"/>
      <c r="I15" s="617"/>
      <c r="J15" s="617"/>
      <c r="K15" s="71"/>
      <c r="L15" s="71"/>
      <c r="M15" s="71"/>
      <c r="N15" s="71"/>
      <c r="O15" s="71"/>
      <c r="P15" s="618"/>
      <c r="Q15" s="619"/>
    </row>
    <row r="16" spans="1:17" ht="27" hidden="1" customHeight="1" x14ac:dyDescent="0.2">
      <c r="A16" s="617"/>
      <c r="B16" s="617"/>
      <c r="C16" s="617"/>
      <c r="D16" s="618"/>
      <c r="E16" s="618"/>
      <c r="F16" s="631"/>
      <c r="G16" s="617"/>
      <c r="H16" s="617"/>
      <c r="I16" s="617"/>
      <c r="J16" s="617"/>
      <c r="K16" s="71"/>
      <c r="L16" s="71"/>
      <c r="M16" s="71"/>
      <c r="N16" s="71"/>
      <c r="O16" s="71"/>
      <c r="P16" s="618"/>
      <c r="Q16" s="619"/>
    </row>
    <row r="17" spans="1:17" hidden="1" x14ac:dyDescent="0.2">
      <c r="A17" s="617"/>
      <c r="B17" s="617"/>
      <c r="C17" s="617"/>
      <c r="D17" s="618"/>
      <c r="E17" s="618"/>
      <c r="F17" s="631"/>
      <c r="G17" s="617"/>
      <c r="H17" s="617"/>
      <c r="I17" s="617"/>
      <c r="J17" s="617"/>
      <c r="K17" s="71"/>
      <c r="L17" s="71"/>
      <c r="M17" s="71"/>
      <c r="N17" s="71"/>
      <c r="O17" s="71"/>
      <c r="P17" s="618"/>
      <c r="Q17" s="619"/>
    </row>
    <row r="18" spans="1:17" s="14" customFormat="1" ht="55.5" customHeight="1" x14ac:dyDescent="0.2">
      <c r="A18" s="620" t="s">
        <v>39</v>
      </c>
      <c r="B18" s="620" t="s">
        <v>40</v>
      </c>
      <c r="C18" s="622">
        <v>44196</v>
      </c>
      <c r="D18" s="41" t="s">
        <v>41</v>
      </c>
      <c r="E18" s="42" t="s">
        <v>42</v>
      </c>
      <c r="F18" s="253">
        <v>0.1</v>
      </c>
      <c r="G18" s="297" t="s">
        <v>43</v>
      </c>
      <c r="H18" s="297"/>
      <c r="I18" s="297"/>
      <c r="J18" s="297"/>
      <c r="K18" s="17">
        <v>1</v>
      </c>
      <c r="L18" s="17">
        <f>+K18*F18</f>
        <v>0.1</v>
      </c>
      <c r="M18" s="632">
        <v>0.5</v>
      </c>
      <c r="N18" s="632">
        <f>SUM(L18:L22)*M18</f>
        <v>0.5</v>
      </c>
      <c r="O18" s="632">
        <f>+N18/M18</f>
        <v>1</v>
      </c>
      <c r="P18" s="625">
        <v>33500000</v>
      </c>
      <c r="Q18" s="628" t="s">
        <v>456</v>
      </c>
    </row>
    <row r="19" spans="1:17" s="14" customFormat="1" ht="41.25" customHeight="1" x14ac:dyDescent="0.2">
      <c r="A19" s="620"/>
      <c r="B19" s="620"/>
      <c r="C19" s="623"/>
      <c r="D19" s="16" t="s">
        <v>44</v>
      </c>
      <c r="E19" s="42" t="s">
        <v>42</v>
      </c>
      <c r="F19" s="254">
        <v>0.1</v>
      </c>
      <c r="G19" s="297" t="s">
        <v>43</v>
      </c>
      <c r="H19" s="297"/>
      <c r="I19" s="297"/>
      <c r="J19" s="297"/>
      <c r="K19" s="17">
        <v>1</v>
      </c>
      <c r="L19" s="17">
        <f t="shared" ref="L19:L26" si="0">+K19*F19</f>
        <v>0.1</v>
      </c>
      <c r="M19" s="633"/>
      <c r="N19" s="633"/>
      <c r="O19" s="633"/>
      <c r="P19" s="626"/>
      <c r="Q19" s="629"/>
    </row>
    <row r="20" spans="1:17" s="14" customFormat="1" ht="45" customHeight="1" x14ac:dyDescent="0.2">
      <c r="A20" s="620"/>
      <c r="B20" s="620"/>
      <c r="C20" s="623"/>
      <c r="D20" s="16" t="s">
        <v>45</v>
      </c>
      <c r="E20" s="42" t="s">
        <v>42</v>
      </c>
      <c r="F20" s="254">
        <v>0.1</v>
      </c>
      <c r="G20" s="298" t="s">
        <v>43</v>
      </c>
      <c r="H20" s="297"/>
      <c r="I20" s="297"/>
      <c r="J20" s="297"/>
      <c r="K20" s="17">
        <v>1</v>
      </c>
      <c r="L20" s="17">
        <f t="shared" si="0"/>
        <v>0.1</v>
      </c>
      <c r="M20" s="633"/>
      <c r="N20" s="633"/>
      <c r="O20" s="633"/>
      <c r="P20" s="626"/>
      <c r="Q20" s="629"/>
    </row>
    <row r="21" spans="1:17" s="14" customFormat="1" ht="35.25" customHeight="1" x14ac:dyDescent="0.2">
      <c r="A21" s="620"/>
      <c r="B21" s="620"/>
      <c r="C21" s="623"/>
      <c r="D21" s="16" t="s">
        <v>46</v>
      </c>
      <c r="E21" s="42" t="s">
        <v>42</v>
      </c>
      <c r="F21" s="254">
        <v>0.1</v>
      </c>
      <c r="G21" s="297" t="s">
        <v>43</v>
      </c>
      <c r="H21" s="297"/>
      <c r="I21" s="297"/>
      <c r="J21" s="297"/>
      <c r="K21" s="17">
        <v>1</v>
      </c>
      <c r="L21" s="17">
        <f t="shared" si="0"/>
        <v>0.1</v>
      </c>
      <c r="M21" s="633"/>
      <c r="N21" s="633"/>
      <c r="O21" s="633"/>
      <c r="P21" s="626"/>
      <c r="Q21" s="629"/>
    </row>
    <row r="22" spans="1:17" s="14" customFormat="1" ht="75" customHeight="1" x14ac:dyDescent="0.2">
      <c r="A22" s="621"/>
      <c r="B22" s="621"/>
      <c r="C22" s="624"/>
      <c r="D22" s="43" t="s">
        <v>47</v>
      </c>
      <c r="E22" s="40" t="s">
        <v>42</v>
      </c>
      <c r="F22" s="254">
        <v>0.6</v>
      </c>
      <c r="G22" s="297" t="s">
        <v>43</v>
      </c>
      <c r="H22" s="297" t="s">
        <v>43</v>
      </c>
      <c r="I22" s="297" t="s">
        <v>43</v>
      </c>
      <c r="J22" s="297" t="s">
        <v>43</v>
      </c>
      <c r="K22" s="17">
        <v>1</v>
      </c>
      <c r="L22" s="17">
        <f>+K22*F22</f>
        <v>0.6</v>
      </c>
      <c r="M22" s="634"/>
      <c r="N22" s="634"/>
      <c r="O22" s="634"/>
      <c r="P22" s="627"/>
      <c r="Q22" s="630"/>
    </row>
    <row r="23" spans="1:17" s="14" customFormat="1" ht="49.5" customHeight="1" x14ac:dyDescent="0.2">
      <c r="A23" s="651" t="s">
        <v>48</v>
      </c>
      <c r="B23" s="651" t="s">
        <v>40</v>
      </c>
      <c r="C23" s="652">
        <v>44196</v>
      </c>
      <c r="D23" s="16" t="s">
        <v>49</v>
      </c>
      <c r="E23" s="40" t="s">
        <v>42</v>
      </c>
      <c r="F23" s="255">
        <v>0.1</v>
      </c>
      <c r="G23" s="299" t="s">
        <v>43</v>
      </c>
      <c r="H23" s="299"/>
      <c r="I23" s="299"/>
      <c r="J23" s="299"/>
      <c r="K23" s="17">
        <v>1</v>
      </c>
      <c r="L23" s="17">
        <f t="shared" si="0"/>
        <v>0.1</v>
      </c>
      <c r="M23" s="632">
        <v>0.5</v>
      </c>
      <c r="N23" s="632">
        <f>SUM(L23:L26)*M23</f>
        <v>0.5</v>
      </c>
      <c r="O23" s="632">
        <f>+N23/M23</f>
        <v>1</v>
      </c>
      <c r="P23" s="625">
        <v>10000000</v>
      </c>
      <c r="Q23" s="613" t="s">
        <v>457</v>
      </c>
    </row>
    <row r="24" spans="1:17" s="14" customFormat="1" ht="41.25" customHeight="1" x14ac:dyDescent="0.2">
      <c r="A24" s="651"/>
      <c r="B24" s="651"/>
      <c r="C24" s="652"/>
      <c r="D24" s="16" t="s">
        <v>45</v>
      </c>
      <c r="E24" s="40" t="s">
        <v>42</v>
      </c>
      <c r="F24" s="255">
        <v>0.3</v>
      </c>
      <c r="G24" s="300" t="s">
        <v>43</v>
      </c>
      <c r="H24" s="300" t="s">
        <v>43</v>
      </c>
      <c r="I24" s="300" t="s">
        <v>43</v>
      </c>
      <c r="J24" s="300" t="s">
        <v>43</v>
      </c>
      <c r="K24" s="207">
        <v>1</v>
      </c>
      <c r="L24" s="17">
        <f t="shared" si="0"/>
        <v>0.3</v>
      </c>
      <c r="M24" s="633"/>
      <c r="N24" s="633"/>
      <c r="O24" s="633"/>
      <c r="P24" s="626"/>
      <c r="Q24" s="614"/>
    </row>
    <row r="25" spans="1:17" s="14" customFormat="1" ht="41.25" customHeight="1" x14ac:dyDescent="0.2">
      <c r="A25" s="651"/>
      <c r="B25" s="651"/>
      <c r="C25" s="652"/>
      <c r="D25" s="16" t="s">
        <v>50</v>
      </c>
      <c r="E25" s="42" t="s">
        <v>42</v>
      </c>
      <c r="F25" s="255">
        <v>0.4</v>
      </c>
      <c r="G25" s="299" t="s">
        <v>43</v>
      </c>
      <c r="H25" s="299" t="s">
        <v>43</v>
      </c>
      <c r="I25" s="299" t="s">
        <v>43</v>
      </c>
      <c r="J25" s="299" t="s">
        <v>43</v>
      </c>
      <c r="K25" s="17">
        <v>1</v>
      </c>
      <c r="L25" s="17">
        <f t="shared" si="0"/>
        <v>0.4</v>
      </c>
      <c r="M25" s="633"/>
      <c r="N25" s="633"/>
      <c r="O25" s="633"/>
      <c r="P25" s="626"/>
      <c r="Q25" s="614"/>
    </row>
    <row r="26" spans="1:17" s="14" customFormat="1" ht="30.75" customHeight="1" thickBot="1" x14ac:dyDescent="0.25">
      <c r="A26" s="651"/>
      <c r="B26" s="651"/>
      <c r="C26" s="652"/>
      <c r="D26" s="44" t="s">
        <v>51</v>
      </c>
      <c r="E26" s="42" t="s">
        <v>42</v>
      </c>
      <c r="F26" s="255">
        <v>0.2</v>
      </c>
      <c r="G26" s="301"/>
      <c r="H26" s="301"/>
      <c r="I26" s="301"/>
      <c r="J26" s="301" t="s">
        <v>43</v>
      </c>
      <c r="K26" s="238">
        <v>1</v>
      </c>
      <c r="L26" s="238">
        <f t="shared" si="0"/>
        <v>0.2</v>
      </c>
      <c r="M26" s="633"/>
      <c r="N26" s="633"/>
      <c r="O26" s="633"/>
      <c r="P26" s="627"/>
      <c r="Q26" s="615"/>
    </row>
    <row r="27" spans="1:17" s="14" customFormat="1" ht="30.75" customHeight="1" thickBot="1" x14ac:dyDescent="0.25">
      <c r="A27" s="29"/>
      <c r="B27" s="29"/>
      <c r="C27" s="31"/>
      <c r="D27" s="1"/>
      <c r="E27" s="29"/>
      <c r="F27" s="203"/>
      <c r="G27" s="611" t="s">
        <v>437</v>
      </c>
      <c r="H27" s="612"/>
      <c r="I27" s="612"/>
      <c r="J27" s="612"/>
      <c r="K27" s="317"/>
      <c r="L27" s="240"/>
      <c r="M27" s="239"/>
      <c r="N27" s="241">
        <f>SUM(N18:N26)</f>
        <v>1</v>
      </c>
      <c r="O27" s="242">
        <f>AVERAGE(O18:O26)</f>
        <v>1</v>
      </c>
      <c r="P27" s="205"/>
      <c r="Q27" s="206"/>
    </row>
    <row r="28" spans="1:17" s="14" customFormat="1" ht="30.75" customHeight="1" x14ac:dyDescent="0.2">
      <c r="A28" s="29"/>
      <c r="B28" s="29"/>
      <c r="C28" s="31"/>
      <c r="D28" s="1"/>
      <c r="E28" s="29"/>
      <c r="F28" s="203"/>
      <c r="G28" s="204"/>
      <c r="H28" s="204"/>
      <c r="I28" s="204"/>
      <c r="J28" s="204"/>
      <c r="K28" s="204"/>
      <c r="L28" s="30"/>
      <c r="M28" s="204"/>
      <c r="N28" s="204"/>
      <c r="O28" s="204"/>
      <c r="P28" s="205"/>
      <c r="Q28" s="206"/>
    </row>
    <row r="29" spans="1:17" s="47" customFormat="1" x14ac:dyDescent="0.2">
      <c r="A29" s="29"/>
      <c r="B29" s="29"/>
      <c r="C29" s="29"/>
      <c r="D29" s="45"/>
      <c r="E29" s="29"/>
      <c r="F29" s="30"/>
      <c r="G29" s="29"/>
      <c r="H29" s="29"/>
      <c r="I29" s="29"/>
      <c r="J29" s="31"/>
      <c r="K29" s="31"/>
      <c r="L29" s="31"/>
      <c r="M29" s="31"/>
      <c r="N29" s="31"/>
      <c r="O29" s="31"/>
      <c r="P29" s="46"/>
      <c r="Q29" s="46"/>
    </row>
    <row r="30" spans="1:17" s="5" customFormat="1" ht="26.25" customHeight="1" x14ac:dyDescent="0.2">
      <c r="A30" s="590" t="s">
        <v>52</v>
      </c>
      <c r="B30" s="591"/>
      <c r="C30" s="592" t="s">
        <v>53</v>
      </c>
      <c r="D30" s="593"/>
      <c r="E30" s="593"/>
      <c r="F30" s="593"/>
      <c r="G30" s="593"/>
      <c r="H30" s="593"/>
      <c r="I30" s="593"/>
      <c r="J30" s="593"/>
      <c r="K30" s="593"/>
      <c r="L30" s="593"/>
      <c r="M30" s="593"/>
      <c r="N30" s="593"/>
      <c r="O30" s="593"/>
      <c r="P30" s="593"/>
      <c r="Q30" s="593"/>
    </row>
    <row r="31" spans="1:17" s="5" customFormat="1" ht="25.5" x14ac:dyDescent="0.2">
      <c r="A31" s="594" t="s">
        <v>13</v>
      </c>
      <c r="B31" s="6" t="s">
        <v>14</v>
      </c>
      <c r="C31" s="6" t="s">
        <v>15</v>
      </c>
      <c r="D31" s="76" t="s">
        <v>16</v>
      </c>
      <c r="E31" s="8" t="s">
        <v>14</v>
      </c>
      <c r="F31" s="596" t="s">
        <v>17</v>
      </c>
      <c r="G31" s="598" t="s">
        <v>18</v>
      </c>
      <c r="H31" s="599"/>
      <c r="I31" s="599"/>
      <c r="J31" s="600"/>
      <c r="K31" s="76" t="s">
        <v>436</v>
      </c>
      <c r="L31" s="76" t="s">
        <v>430</v>
      </c>
      <c r="M31" s="75" t="s">
        <v>431</v>
      </c>
      <c r="N31" s="75" t="s">
        <v>430</v>
      </c>
      <c r="O31" s="202" t="s">
        <v>432</v>
      </c>
      <c r="P31" s="9" t="s">
        <v>54</v>
      </c>
      <c r="Q31" s="601" t="s">
        <v>20</v>
      </c>
    </row>
    <row r="32" spans="1:17" s="5" customFormat="1" ht="25.5" x14ac:dyDescent="0.2">
      <c r="A32" s="595"/>
      <c r="B32" s="10" t="s">
        <v>21</v>
      </c>
      <c r="C32" s="6" t="s">
        <v>22</v>
      </c>
      <c r="D32" s="11" t="s">
        <v>23</v>
      </c>
      <c r="E32" s="12" t="s">
        <v>24</v>
      </c>
      <c r="F32" s="597"/>
      <c r="G32" s="12" t="s">
        <v>25</v>
      </c>
      <c r="H32" s="12" t="s">
        <v>26</v>
      </c>
      <c r="I32" s="12" t="s">
        <v>27</v>
      </c>
      <c r="J32" s="12" t="s">
        <v>28</v>
      </c>
      <c r="K32" s="76" t="s">
        <v>433</v>
      </c>
      <c r="L32" s="76" t="s">
        <v>434</v>
      </c>
      <c r="M32" s="75" t="s">
        <v>435</v>
      </c>
      <c r="N32" s="75" t="s">
        <v>22</v>
      </c>
      <c r="O32" s="202" t="s">
        <v>22</v>
      </c>
      <c r="P32" s="13" t="s">
        <v>29</v>
      </c>
      <c r="Q32" s="602"/>
    </row>
    <row r="33" spans="1:20" s="14" customFormat="1" ht="58.5" customHeight="1" x14ac:dyDescent="0.2">
      <c r="A33" s="546" t="s">
        <v>55</v>
      </c>
      <c r="B33" s="546" t="s">
        <v>56</v>
      </c>
      <c r="C33" s="547">
        <v>44195</v>
      </c>
      <c r="D33" s="305" t="s">
        <v>450</v>
      </c>
      <c r="E33" s="289" t="s">
        <v>57</v>
      </c>
      <c r="F33" s="64">
        <v>0.1</v>
      </c>
      <c r="G33" s="199"/>
      <c r="H33" s="199"/>
      <c r="I33" s="199"/>
      <c r="J33" s="199" t="s">
        <v>43</v>
      </c>
      <c r="K33" s="306">
        <v>0.95</v>
      </c>
      <c r="L33" s="199">
        <f t="shared" ref="L33:L38" si="1">+K33*F33</f>
        <v>9.5000000000000001E-2</v>
      </c>
      <c r="M33" s="554">
        <v>0.16666666666666669</v>
      </c>
      <c r="N33" s="567">
        <f>SUM(L33:L38)*M33</f>
        <v>0.15023333333333336</v>
      </c>
      <c r="O33" s="554">
        <f>+N33/M33</f>
        <v>0.90140000000000009</v>
      </c>
      <c r="P33" s="558">
        <v>600000000</v>
      </c>
      <c r="Q33" s="605" t="s">
        <v>470</v>
      </c>
      <c r="R33" s="318" t="s">
        <v>468</v>
      </c>
      <c r="S33" s="318" t="s">
        <v>469</v>
      </c>
      <c r="T33" s="319"/>
    </row>
    <row r="34" spans="1:20" s="14" customFormat="1" ht="28.5" x14ac:dyDescent="0.2">
      <c r="A34" s="546"/>
      <c r="B34" s="546"/>
      <c r="C34" s="547"/>
      <c r="D34" s="305" t="s">
        <v>451</v>
      </c>
      <c r="E34" s="289" t="s">
        <v>57</v>
      </c>
      <c r="F34" s="64">
        <v>0.2</v>
      </c>
      <c r="G34" s="199"/>
      <c r="H34" s="199"/>
      <c r="I34" s="199"/>
      <c r="J34" s="199" t="s">
        <v>43</v>
      </c>
      <c r="K34" s="306">
        <v>1</v>
      </c>
      <c r="L34" s="199">
        <f t="shared" si="1"/>
        <v>0.2</v>
      </c>
      <c r="M34" s="554"/>
      <c r="N34" s="567"/>
      <c r="O34" s="554"/>
      <c r="P34" s="558"/>
      <c r="Q34" s="605"/>
      <c r="R34" s="14">
        <v>9982</v>
      </c>
      <c r="S34" s="14">
        <v>9975</v>
      </c>
      <c r="T34" s="319">
        <f t="shared" ref="T34:T39" si="2">+R34/S34</f>
        <v>1.0007017543859649</v>
      </c>
    </row>
    <row r="35" spans="1:20" s="14" customFormat="1" ht="28.5" x14ac:dyDescent="0.2">
      <c r="A35" s="546"/>
      <c r="B35" s="546"/>
      <c r="C35" s="547"/>
      <c r="D35" s="305" t="s">
        <v>452</v>
      </c>
      <c r="E35" s="289" t="s">
        <v>57</v>
      </c>
      <c r="F35" s="64">
        <v>0.2</v>
      </c>
      <c r="G35" s="199"/>
      <c r="H35" s="199"/>
      <c r="I35" s="199"/>
      <c r="J35" s="199" t="s">
        <v>43</v>
      </c>
      <c r="K35" s="306">
        <v>0.72199999999999998</v>
      </c>
      <c r="L35" s="199">
        <f t="shared" si="1"/>
        <v>0.1444</v>
      </c>
      <c r="M35" s="554"/>
      <c r="N35" s="567"/>
      <c r="O35" s="554"/>
      <c r="P35" s="558"/>
      <c r="Q35" s="605"/>
      <c r="R35" s="14">
        <v>1804</v>
      </c>
      <c r="S35" s="14">
        <v>2500</v>
      </c>
      <c r="T35" s="319">
        <f t="shared" si="2"/>
        <v>0.72160000000000002</v>
      </c>
    </row>
    <row r="36" spans="1:20" s="14" customFormat="1" ht="28.5" x14ac:dyDescent="0.2">
      <c r="A36" s="546"/>
      <c r="B36" s="546"/>
      <c r="C36" s="546"/>
      <c r="D36" s="305" t="s">
        <v>453</v>
      </c>
      <c r="E36" s="289" t="s">
        <v>57</v>
      </c>
      <c r="F36" s="64">
        <v>0.2</v>
      </c>
      <c r="G36" s="199"/>
      <c r="H36" s="199"/>
      <c r="I36" s="199"/>
      <c r="J36" s="199" t="s">
        <v>43</v>
      </c>
      <c r="K36" s="306">
        <v>0.95</v>
      </c>
      <c r="L36" s="199">
        <f t="shared" si="1"/>
        <v>0.19</v>
      </c>
      <c r="M36" s="554"/>
      <c r="N36" s="567"/>
      <c r="O36" s="554"/>
      <c r="P36" s="558"/>
      <c r="Q36" s="605"/>
      <c r="R36" s="14">
        <v>1610</v>
      </c>
      <c r="S36" s="14">
        <v>1700</v>
      </c>
      <c r="T36" s="319">
        <f t="shared" si="2"/>
        <v>0.94705882352941173</v>
      </c>
    </row>
    <row r="37" spans="1:20" s="14" customFormat="1" ht="43.5" customHeight="1" x14ac:dyDescent="0.2">
      <c r="A37" s="546"/>
      <c r="B37" s="546"/>
      <c r="C37" s="546"/>
      <c r="D37" s="305" t="s">
        <v>454</v>
      </c>
      <c r="E37" s="289" t="s">
        <v>57</v>
      </c>
      <c r="F37" s="64">
        <v>0.2</v>
      </c>
      <c r="G37" s="199"/>
      <c r="H37" s="199"/>
      <c r="I37" s="199"/>
      <c r="J37" s="199" t="s">
        <v>43</v>
      </c>
      <c r="K37" s="306">
        <v>0.86</v>
      </c>
      <c r="L37" s="199">
        <f t="shared" si="1"/>
        <v>0.17200000000000001</v>
      </c>
      <c r="M37" s="554"/>
      <c r="N37" s="567"/>
      <c r="O37" s="554"/>
      <c r="P37" s="558"/>
      <c r="Q37" s="605"/>
      <c r="R37" s="14">
        <v>310</v>
      </c>
      <c r="S37" s="14">
        <v>360</v>
      </c>
      <c r="T37" s="319">
        <f t="shared" si="2"/>
        <v>0.86111111111111116</v>
      </c>
    </row>
    <row r="38" spans="1:20" s="14" customFormat="1" ht="43.5" customHeight="1" x14ac:dyDescent="0.2">
      <c r="A38" s="546"/>
      <c r="B38" s="546"/>
      <c r="C38" s="546"/>
      <c r="D38" s="305" t="s">
        <v>455</v>
      </c>
      <c r="E38" s="289" t="s">
        <v>57</v>
      </c>
      <c r="F38" s="64">
        <v>0.1</v>
      </c>
      <c r="G38" s="199"/>
      <c r="H38" s="199"/>
      <c r="I38" s="199"/>
      <c r="J38" s="199" t="s">
        <v>43</v>
      </c>
      <c r="K38" s="306">
        <v>1</v>
      </c>
      <c r="L38" s="199">
        <f t="shared" si="1"/>
        <v>0.1</v>
      </c>
      <c r="M38" s="554"/>
      <c r="N38" s="567"/>
      <c r="O38" s="554"/>
      <c r="P38" s="558"/>
      <c r="Q38" s="605"/>
      <c r="R38" s="14">
        <v>124</v>
      </c>
      <c r="S38" s="14">
        <v>120</v>
      </c>
      <c r="T38" s="319">
        <f t="shared" si="2"/>
        <v>1.0333333333333334</v>
      </c>
    </row>
    <row r="39" spans="1:20" s="14" customFormat="1" ht="38.25" customHeight="1" x14ac:dyDescent="0.2">
      <c r="A39" s="546" t="s">
        <v>59</v>
      </c>
      <c r="B39" s="546" t="s">
        <v>56</v>
      </c>
      <c r="C39" s="547">
        <v>44196</v>
      </c>
      <c r="D39" s="43" t="s">
        <v>60</v>
      </c>
      <c r="E39" s="18" t="s">
        <v>58</v>
      </c>
      <c r="F39" s="48">
        <v>0.5</v>
      </c>
      <c r="G39" s="49"/>
      <c r="H39" s="199" t="s">
        <v>43</v>
      </c>
      <c r="I39" s="199" t="s">
        <v>43</v>
      </c>
      <c r="J39" s="49"/>
      <c r="K39" s="306">
        <v>1</v>
      </c>
      <c r="L39" s="199">
        <f t="shared" ref="L39:L50" si="3">+K39*F39</f>
        <v>0.5</v>
      </c>
      <c r="M39" s="554">
        <v>0.16666666666666669</v>
      </c>
      <c r="N39" s="567">
        <f>SUM(L39:L40)*M39</f>
        <v>0.16666666666666669</v>
      </c>
      <c r="O39" s="554">
        <f>+N39/M39</f>
        <v>1</v>
      </c>
      <c r="P39" s="553">
        <v>12000000</v>
      </c>
      <c r="Q39" s="605" t="s">
        <v>458</v>
      </c>
      <c r="R39" s="14">
        <f>SUM(R34:R38)</f>
        <v>13830</v>
      </c>
      <c r="S39" s="14">
        <f>SUM(S34:S38)</f>
        <v>14655</v>
      </c>
      <c r="T39" s="319">
        <f t="shared" si="2"/>
        <v>0.94370522006141244</v>
      </c>
    </row>
    <row r="40" spans="1:20" s="14" customFormat="1" ht="57" customHeight="1" x14ac:dyDescent="0.2">
      <c r="A40" s="546"/>
      <c r="B40" s="546"/>
      <c r="C40" s="546"/>
      <c r="D40" s="294" t="s">
        <v>61</v>
      </c>
      <c r="E40" s="18" t="s">
        <v>58</v>
      </c>
      <c r="F40" s="48">
        <v>0.5</v>
      </c>
      <c r="G40" s="49"/>
      <c r="H40" s="49"/>
      <c r="I40" s="199" t="s">
        <v>43</v>
      </c>
      <c r="J40" s="199" t="s">
        <v>43</v>
      </c>
      <c r="K40" s="306">
        <v>1</v>
      </c>
      <c r="L40" s="199">
        <f t="shared" si="3"/>
        <v>0.5</v>
      </c>
      <c r="M40" s="554"/>
      <c r="N40" s="567"/>
      <c r="O40" s="554"/>
      <c r="P40" s="553"/>
      <c r="Q40" s="605"/>
    </row>
    <row r="41" spans="1:20" s="14" customFormat="1" ht="39" customHeight="1" x14ac:dyDescent="0.2">
      <c r="A41" s="546" t="s">
        <v>62</v>
      </c>
      <c r="B41" s="546" t="s">
        <v>56</v>
      </c>
      <c r="C41" s="547">
        <v>44196</v>
      </c>
      <c r="D41" s="43" t="s">
        <v>63</v>
      </c>
      <c r="E41" s="18" t="s">
        <v>64</v>
      </c>
      <c r="F41" s="48">
        <v>0.45</v>
      </c>
      <c r="G41" s="290"/>
      <c r="H41" s="290"/>
      <c r="I41" s="293" t="s">
        <v>43</v>
      </c>
      <c r="J41" s="291"/>
      <c r="K41" s="306">
        <v>1</v>
      </c>
      <c r="L41" s="199">
        <f t="shared" si="3"/>
        <v>0.45</v>
      </c>
      <c r="M41" s="554">
        <v>0.16666666666666669</v>
      </c>
      <c r="N41" s="554">
        <f>SUM(L41:L42)*M41</f>
        <v>0.16666666666666669</v>
      </c>
      <c r="O41" s="554">
        <f>+N41/M41</f>
        <v>1</v>
      </c>
      <c r="P41" s="553">
        <v>6000000</v>
      </c>
      <c r="Q41" s="605" t="s">
        <v>459</v>
      </c>
    </row>
    <row r="42" spans="1:20" s="14" customFormat="1" ht="50.25" customHeight="1" x14ac:dyDescent="0.2">
      <c r="A42" s="546"/>
      <c r="B42" s="546"/>
      <c r="C42" s="546"/>
      <c r="D42" s="43" t="s">
        <v>65</v>
      </c>
      <c r="E42" s="18" t="s">
        <v>57</v>
      </c>
      <c r="F42" s="48">
        <v>0.55000000000000004</v>
      </c>
      <c r="G42" s="290"/>
      <c r="H42" s="290"/>
      <c r="I42" s="290"/>
      <c r="J42" s="292" t="s">
        <v>43</v>
      </c>
      <c r="K42" s="306">
        <v>1</v>
      </c>
      <c r="L42" s="199">
        <f t="shared" si="3"/>
        <v>0.55000000000000004</v>
      </c>
      <c r="M42" s="554"/>
      <c r="N42" s="554"/>
      <c r="O42" s="554"/>
      <c r="P42" s="553"/>
      <c r="Q42" s="605"/>
    </row>
    <row r="43" spans="1:20" s="14" customFormat="1" ht="42.75" customHeight="1" x14ac:dyDescent="0.2">
      <c r="A43" s="546" t="s">
        <v>66</v>
      </c>
      <c r="B43" s="546" t="s">
        <v>56</v>
      </c>
      <c r="C43" s="547">
        <v>44165</v>
      </c>
      <c r="D43" s="43" t="s">
        <v>67</v>
      </c>
      <c r="E43" s="18" t="s">
        <v>68</v>
      </c>
      <c r="F43" s="48">
        <v>0.5</v>
      </c>
      <c r="G43" s="290"/>
      <c r="H43" s="293" t="s">
        <v>43</v>
      </c>
      <c r="I43" s="290"/>
      <c r="J43" s="291"/>
      <c r="K43" s="306">
        <v>1</v>
      </c>
      <c r="L43" s="199">
        <f t="shared" si="3"/>
        <v>0.5</v>
      </c>
      <c r="M43" s="554">
        <v>0.16666666666666669</v>
      </c>
      <c r="N43" s="589">
        <f>SUM(L43:L44)*M43</f>
        <v>0.16666666666666669</v>
      </c>
      <c r="O43" s="554">
        <f>+N43/M43</f>
        <v>1</v>
      </c>
      <c r="P43" s="553">
        <v>50000000</v>
      </c>
      <c r="Q43" s="605" t="s">
        <v>460</v>
      </c>
    </row>
    <row r="44" spans="1:20" s="14" customFormat="1" ht="42.75" customHeight="1" x14ac:dyDescent="0.2">
      <c r="A44" s="546"/>
      <c r="B44" s="546"/>
      <c r="C44" s="546"/>
      <c r="D44" s="208" t="s">
        <v>69</v>
      </c>
      <c r="E44" s="18" t="s">
        <v>57</v>
      </c>
      <c r="F44" s="48">
        <v>0.5</v>
      </c>
      <c r="G44" s="290"/>
      <c r="H44" s="290"/>
      <c r="I44" s="293"/>
      <c r="J44" s="292" t="s">
        <v>43</v>
      </c>
      <c r="K44" s="306">
        <v>1</v>
      </c>
      <c r="L44" s="199">
        <f t="shared" si="3"/>
        <v>0.5</v>
      </c>
      <c r="M44" s="554"/>
      <c r="N44" s="589"/>
      <c r="O44" s="554"/>
      <c r="P44" s="553"/>
      <c r="Q44" s="605"/>
    </row>
    <row r="45" spans="1:20" s="14" customFormat="1" ht="158.25" customHeight="1" x14ac:dyDescent="0.2">
      <c r="A45" s="18" t="s">
        <v>70</v>
      </c>
      <c r="B45" s="18" t="s">
        <v>56</v>
      </c>
      <c r="C45" s="19">
        <v>44196</v>
      </c>
      <c r="D45" s="208" t="s">
        <v>71</v>
      </c>
      <c r="E45" s="252" t="s">
        <v>57</v>
      </c>
      <c r="F45" s="64">
        <v>1</v>
      </c>
      <c r="G45" s="293" t="s">
        <v>43</v>
      </c>
      <c r="H45" s="293" t="s">
        <v>43</v>
      </c>
      <c r="I45" s="293" t="s">
        <v>43</v>
      </c>
      <c r="J45" s="292" t="s">
        <v>43</v>
      </c>
      <c r="K45" s="306">
        <v>1</v>
      </c>
      <c r="L45" s="199">
        <f t="shared" si="3"/>
        <v>1</v>
      </c>
      <c r="M45" s="227">
        <v>0.16666666666666669</v>
      </c>
      <c r="N45" s="256">
        <f>SUM(L45)*M45</f>
        <v>0.16666666666666669</v>
      </c>
      <c r="O45" s="227">
        <f>+N45/M45</f>
        <v>1</v>
      </c>
      <c r="P45" s="20">
        <v>10000000</v>
      </c>
      <c r="Q45" s="218" t="s">
        <v>461</v>
      </c>
    </row>
    <row r="46" spans="1:20" s="14" customFormat="1" ht="49.5" customHeight="1" x14ac:dyDescent="0.2">
      <c r="A46" s="546" t="s">
        <v>72</v>
      </c>
      <c r="B46" s="546" t="s">
        <v>56</v>
      </c>
      <c r="C46" s="547">
        <v>44196</v>
      </c>
      <c r="D46" s="208" t="s">
        <v>73</v>
      </c>
      <c r="E46" s="252" t="s">
        <v>57</v>
      </c>
      <c r="F46" s="64">
        <v>0.3</v>
      </c>
      <c r="G46" s="199" t="s">
        <v>43</v>
      </c>
      <c r="H46" s="199" t="s">
        <v>43</v>
      </c>
      <c r="I46" s="199" t="s">
        <v>43</v>
      </c>
      <c r="J46" s="199"/>
      <c r="K46" s="306">
        <v>1</v>
      </c>
      <c r="L46" s="199">
        <f t="shared" si="3"/>
        <v>0.3</v>
      </c>
      <c r="M46" s="554">
        <v>0.16666666666666669</v>
      </c>
      <c r="N46" s="589">
        <f>SUM(L46:L50)*M46</f>
        <v>0.16666666666666669</v>
      </c>
      <c r="O46" s="554">
        <f>+N46/M46</f>
        <v>1</v>
      </c>
      <c r="P46" s="553">
        <v>25000000</v>
      </c>
      <c r="Q46" s="605" t="s">
        <v>462</v>
      </c>
    </row>
    <row r="47" spans="1:20" s="14" customFormat="1" ht="49.5" customHeight="1" x14ac:dyDescent="0.2">
      <c r="A47" s="546"/>
      <c r="B47" s="546"/>
      <c r="C47" s="547"/>
      <c r="D47" s="208" t="s">
        <v>74</v>
      </c>
      <c r="E47" s="252" t="s">
        <v>58</v>
      </c>
      <c r="F47" s="64">
        <v>0.2</v>
      </c>
      <c r="G47" s="199"/>
      <c r="H47" s="199" t="s">
        <v>43</v>
      </c>
      <c r="I47" s="199"/>
      <c r="J47" s="199"/>
      <c r="K47" s="306">
        <v>1</v>
      </c>
      <c r="L47" s="199">
        <f t="shared" si="3"/>
        <v>0.2</v>
      </c>
      <c r="M47" s="554"/>
      <c r="N47" s="589"/>
      <c r="O47" s="554"/>
      <c r="P47" s="553"/>
      <c r="Q47" s="605"/>
    </row>
    <row r="48" spans="1:20" s="14" customFormat="1" ht="49.5" customHeight="1" x14ac:dyDescent="0.2">
      <c r="A48" s="546"/>
      <c r="B48" s="546"/>
      <c r="C48" s="547"/>
      <c r="D48" s="208" t="s">
        <v>75</v>
      </c>
      <c r="E48" s="252" t="s">
        <v>57</v>
      </c>
      <c r="F48" s="64">
        <v>0.2</v>
      </c>
      <c r="G48" s="199" t="s">
        <v>43</v>
      </c>
      <c r="H48" s="199" t="s">
        <v>43</v>
      </c>
      <c r="I48" s="199"/>
      <c r="J48" s="199"/>
      <c r="K48" s="306">
        <v>1</v>
      </c>
      <c r="L48" s="199">
        <f t="shared" si="3"/>
        <v>0.2</v>
      </c>
      <c r="M48" s="554"/>
      <c r="N48" s="589"/>
      <c r="O48" s="554"/>
      <c r="P48" s="553"/>
      <c r="Q48" s="605"/>
    </row>
    <row r="49" spans="1:17" s="14" customFormat="1" ht="49.5" customHeight="1" x14ac:dyDescent="0.2">
      <c r="A49" s="546"/>
      <c r="B49" s="546"/>
      <c r="C49" s="547"/>
      <c r="D49" s="43" t="s">
        <v>76</v>
      </c>
      <c r="E49" s="18" t="s">
        <v>57</v>
      </c>
      <c r="F49" s="48">
        <v>0.1</v>
      </c>
      <c r="G49" s="49"/>
      <c r="H49" s="199" t="s">
        <v>43</v>
      </c>
      <c r="I49" s="49"/>
      <c r="J49" s="49"/>
      <c r="K49" s="306">
        <v>1</v>
      </c>
      <c r="L49" s="199">
        <f t="shared" si="3"/>
        <v>0.1</v>
      </c>
      <c r="M49" s="554"/>
      <c r="N49" s="589"/>
      <c r="O49" s="554"/>
      <c r="P49" s="553"/>
      <c r="Q49" s="605"/>
    </row>
    <row r="50" spans="1:17" s="14" customFormat="1" ht="49.5" customHeight="1" thickBot="1" x14ac:dyDescent="0.25">
      <c r="A50" s="546"/>
      <c r="B50" s="546"/>
      <c r="C50" s="547"/>
      <c r="D50" s="208" t="s">
        <v>448</v>
      </c>
      <c r="E50" s="295" t="s">
        <v>57</v>
      </c>
      <c r="F50" s="48">
        <v>0.2</v>
      </c>
      <c r="G50" s="302"/>
      <c r="H50" s="302"/>
      <c r="I50" s="302"/>
      <c r="J50" s="236" t="s">
        <v>43</v>
      </c>
      <c r="K50" s="307">
        <v>1</v>
      </c>
      <c r="L50" s="199">
        <f t="shared" si="3"/>
        <v>0.2</v>
      </c>
      <c r="M50" s="565"/>
      <c r="N50" s="610"/>
      <c r="O50" s="565"/>
      <c r="P50" s="553"/>
      <c r="Q50" s="605"/>
    </row>
    <row r="51" spans="1:17" s="47" customFormat="1" ht="30" customHeight="1" thickBot="1" x14ac:dyDescent="0.25">
      <c r="A51" s="29"/>
      <c r="B51" s="29"/>
      <c r="C51" s="29"/>
      <c r="D51" s="45"/>
      <c r="E51" s="29"/>
      <c r="F51" s="30"/>
      <c r="G51" s="611" t="s">
        <v>437</v>
      </c>
      <c r="H51" s="612"/>
      <c r="I51" s="612"/>
      <c r="J51" s="612"/>
      <c r="K51" s="323"/>
      <c r="L51" s="237"/>
      <c r="M51" s="237"/>
      <c r="N51" s="284">
        <f>SUM(N33:N50)</f>
        <v>0.98356666666666692</v>
      </c>
      <c r="O51" s="285">
        <f>AVERAGE(O33:O50)</f>
        <v>0.98356666666666681</v>
      </c>
      <c r="P51" s="46"/>
      <c r="Q51" s="46"/>
    </row>
    <row r="52" spans="1:17" s="14" customFormat="1" x14ac:dyDescent="0.2">
      <c r="A52" s="21"/>
      <c r="B52" s="21"/>
      <c r="C52" s="22"/>
      <c r="D52" s="23"/>
      <c r="E52" s="21"/>
      <c r="F52" s="24"/>
      <c r="G52" s="21"/>
      <c r="H52" s="21"/>
      <c r="I52" s="21"/>
      <c r="J52" s="22"/>
      <c r="K52" s="22"/>
      <c r="L52" s="22"/>
      <c r="M52" s="22"/>
      <c r="N52" s="22"/>
      <c r="O52" s="22"/>
      <c r="P52" s="25"/>
      <c r="Q52" s="21"/>
    </row>
    <row r="53" spans="1:17" s="5" customFormat="1" ht="21" customHeight="1" x14ac:dyDescent="0.2">
      <c r="A53" s="590" t="s">
        <v>78</v>
      </c>
      <c r="B53" s="591"/>
      <c r="C53" s="592" t="s">
        <v>79</v>
      </c>
      <c r="D53" s="593"/>
      <c r="E53" s="593"/>
      <c r="F53" s="593"/>
      <c r="G53" s="593"/>
      <c r="H53" s="593"/>
      <c r="I53" s="593"/>
      <c r="J53" s="593"/>
      <c r="K53" s="593"/>
      <c r="L53" s="593"/>
      <c r="M53" s="593"/>
      <c r="N53" s="593"/>
      <c r="O53" s="593"/>
      <c r="P53" s="593"/>
      <c r="Q53" s="593"/>
    </row>
    <row r="54" spans="1:17" s="5" customFormat="1" ht="25.5" x14ac:dyDescent="0.2">
      <c r="A54" s="594" t="s">
        <v>13</v>
      </c>
      <c r="B54" s="6" t="s">
        <v>14</v>
      </c>
      <c r="C54" s="6" t="s">
        <v>15</v>
      </c>
      <c r="D54" s="7" t="s">
        <v>16</v>
      </c>
      <c r="E54" s="8" t="s">
        <v>14</v>
      </c>
      <c r="F54" s="596" t="s">
        <v>17</v>
      </c>
      <c r="G54" s="598" t="s">
        <v>18</v>
      </c>
      <c r="H54" s="599"/>
      <c r="I54" s="599"/>
      <c r="J54" s="600"/>
      <c r="K54" s="76" t="s">
        <v>436</v>
      </c>
      <c r="L54" s="76" t="s">
        <v>430</v>
      </c>
      <c r="M54" s="75" t="s">
        <v>431</v>
      </c>
      <c r="N54" s="75" t="s">
        <v>430</v>
      </c>
      <c r="O54" s="202" t="s">
        <v>432</v>
      </c>
      <c r="P54" s="9" t="s">
        <v>54</v>
      </c>
      <c r="Q54" s="601" t="s">
        <v>20</v>
      </c>
    </row>
    <row r="55" spans="1:17" s="5" customFormat="1" ht="25.5" x14ac:dyDescent="0.2">
      <c r="A55" s="595"/>
      <c r="B55" s="10" t="s">
        <v>21</v>
      </c>
      <c r="C55" s="6" t="s">
        <v>22</v>
      </c>
      <c r="D55" s="11" t="s">
        <v>23</v>
      </c>
      <c r="E55" s="12" t="s">
        <v>24</v>
      </c>
      <c r="F55" s="597"/>
      <c r="G55" s="12" t="s">
        <v>25</v>
      </c>
      <c r="H55" s="12" t="s">
        <v>26</v>
      </c>
      <c r="I55" s="12" t="s">
        <v>27</v>
      </c>
      <c r="J55" s="12" t="s">
        <v>28</v>
      </c>
      <c r="K55" s="76" t="s">
        <v>433</v>
      </c>
      <c r="L55" s="76" t="s">
        <v>434</v>
      </c>
      <c r="M55" s="75" t="s">
        <v>435</v>
      </c>
      <c r="N55" s="75" t="s">
        <v>22</v>
      </c>
      <c r="O55" s="202" t="s">
        <v>22</v>
      </c>
      <c r="P55" s="13" t="s">
        <v>29</v>
      </c>
      <c r="Q55" s="602"/>
    </row>
    <row r="56" spans="1:17" s="14" customFormat="1" ht="51.75" customHeight="1" x14ac:dyDescent="0.2">
      <c r="A56" s="546" t="s">
        <v>80</v>
      </c>
      <c r="B56" s="546" t="s">
        <v>40</v>
      </c>
      <c r="C56" s="547">
        <v>44196</v>
      </c>
      <c r="D56" s="43" t="s">
        <v>81</v>
      </c>
      <c r="E56" s="18" t="s">
        <v>40</v>
      </c>
      <c r="F56" s="48">
        <v>0.5</v>
      </c>
      <c r="G56" s="18" t="s">
        <v>43</v>
      </c>
      <c r="H56" s="18" t="s">
        <v>43</v>
      </c>
      <c r="I56" s="18" t="s">
        <v>43</v>
      </c>
      <c r="J56" s="19"/>
      <c r="K56" s="210">
        <v>1</v>
      </c>
      <c r="L56" s="210">
        <f>+F56*K56</f>
        <v>0.5</v>
      </c>
      <c r="M56" s="567">
        <v>0.125</v>
      </c>
      <c r="N56" s="554">
        <f>SUM(L56:L58)*M56</f>
        <v>0.125</v>
      </c>
      <c r="O56" s="554">
        <f>+N56/M56</f>
        <v>1</v>
      </c>
      <c r="P56" s="604">
        <v>15000000</v>
      </c>
      <c r="Q56" s="605" t="s">
        <v>463</v>
      </c>
    </row>
    <row r="57" spans="1:17" s="14" customFormat="1" ht="38.25" customHeight="1" x14ac:dyDescent="0.2">
      <c r="A57" s="546"/>
      <c r="B57" s="546"/>
      <c r="C57" s="547"/>
      <c r="D57" s="43" t="s">
        <v>82</v>
      </c>
      <c r="E57" s="18" t="s">
        <v>40</v>
      </c>
      <c r="F57" s="48">
        <v>0.25</v>
      </c>
      <c r="G57" s="18"/>
      <c r="H57" s="18"/>
      <c r="I57" s="18"/>
      <c r="J57" s="19" t="s">
        <v>43</v>
      </c>
      <c r="K57" s="210">
        <v>1</v>
      </c>
      <c r="L57" s="210">
        <f t="shared" ref="L57:L88" si="4">+F57*K57</f>
        <v>0.25</v>
      </c>
      <c r="M57" s="567"/>
      <c r="N57" s="554"/>
      <c r="O57" s="554"/>
      <c r="P57" s="604"/>
      <c r="Q57" s="605"/>
    </row>
    <row r="58" spans="1:17" s="14" customFormat="1" ht="33" customHeight="1" x14ac:dyDescent="0.2">
      <c r="A58" s="546"/>
      <c r="B58" s="546"/>
      <c r="C58" s="547"/>
      <c r="D58" s="43" t="s">
        <v>83</v>
      </c>
      <c r="E58" s="18" t="s">
        <v>40</v>
      </c>
      <c r="F58" s="48">
        <v>0.25</v>
      </c>
      <c r="G58" s="18"/>
      <c r="H58" s="18"/>
      <c r="I58" s="18"/>
      <c r="J58" s="19" t="s">
        <v>43</v>
      </c>
      <c r="K58" s="210">
        <v>1</v>
      </c>
      <c r="L58" s="210">
        <f t="shared" si="4"/>
        <v>0.25</v>
      </c>
      <c r="M58" s="567"/>
      <c r="N58" s="554"/>
      <c r="O58" s="554"/>
      <c r="P58" s="604"/>
      <c r="Q58" s="605"/>
    </row>
    <row r="59" spans="1:17" s="14" customFormat="1" ht="38.25" x14ac:dyDescent="0.2">
      <c r="A59" s="546" t="s">
        <v>84</v>
      </c>
      <c r="B59" s="546" t="s">
        <v>40</v>
      </c>
      <c r="C59" s="547">
        <v>44195</v>
      </c>
      <c r="D59" s="50" t="s">
        <v>85</v>
      </c>
      <c r="E59" s="18" t="s">
        <v>86</v>
      </c>
      <c r="F59" s="48">
        <v>0.1</v>
      </c>
      <c r="G59" s="18" t="s">
        <v>43</v>
      </c>
      <c r="H59" s="18"/>
      <c r="I59" s="18"/>
      <c r="J59" s="19"/>
      <c r="K59" s="210">
        <v>1</v>
      </c>
      <c r="L59" s="210">
        <f t="shared" si="4"/>
        <v>0.1</v>
      </c>
      <c r="M59" s="554">
        <v>0.125</v>
      </c>
      <c r="N59" s="554">
        <f>SUM(L59:L63)*M59</f>
        <v>0.125</v>
      </c>
      <c r="O59" s="554">
        <f>+N59/M59</f>
        <v>1</v>
      </c>
      <c r="P59" s="607">
        <v>10000000</v>
      </c>
      <c r="Q59" s="605" t="s">
        <v>464</v>
      </c>
    </row>
    <row r="60" spans="1:17" s="14" customFormat="1" ht="25.5" x14ac:dyDescent="0.2">
      <c r="A60" s="546"/>
      <c r="B60" s="546"/>
      <c r="C60" s="547"/>
      <c r="D60" s="209" t="s">
        <v>87</v>
      </c>
      <c r="E60" s="18" t="s">
        <v>86</v>
      </c>
      <c r="F60" s="48">
        <v>0.3</v>
      </c>
      <c r="G60" s="18"/>
      <c r="H60" s="18" t="s">
        <v>43</v>
      </c>
      <c r="I60" s="18"/>
      <c r="J60" s="19"/>
      <c r="K60" s="210">
        <v>1</v>
      </c>
      <c r="L60" s="210">
        <f t="shared" si="4"/>
        <v>0.3</v>
      </c>
      <c r="M60" s="554"/>
      <c r="N60" s="554"/>
      <c r="O60" s="554"/>
      <c r="P60" s="608"/>
      <c r="Q60" s="605"/>
    </row>
    <row r="61" spans="1:17" s="14" customFormat="1" ht="93.75" customHeight="1" x14ac:dyDescent="0.2">
      <c r="A61" s="546"/>
      <c r="B61" s="546"/>
      <c r="C61" s="547"/>
      <c r="D61" s="50" t="s">
        <v>88</v>
      </c>
      <c r="E61" s="18" t="s">
        <v>86</v>
      </c>
      <c r="F61" s="48">
        <v>0.3</v>
      </c>
      <c r="G61" s="18"/>
      <c r="H61" s="18"/>
      <c r="I61" s="66" t="s">
        <v>43</v>
      </c>
      <c r="J61" s="19"/>
      <c r="K61" s="210">
        <v>1</v>
      </c>
      <c r="L61" s="210">
        <f t="shared" si="4"/>
        <v>0.3</v>
      </c>
      <c r="M61" s="554"/>
      <c r="N61" s="554"/>
      <c r="O61" s="554"/>
      <c r="P61" s="608"/>
      <c r="Q61" s="605"/>
    </row>
    <row r="62" spans="1:17" s="14" customFormat="1" ht="25.5" x14ac:dyDescent="0.2">
      <c r="A62" s="546"/>
      <c r="B62" s="546"/>
      <c r="C62" s="547"/>
      <c r="D62" s="50" t="s">
        <v>89</v>
      </c>
      <c r="E62" s="18" t="s">
        <v>86</v>
      </c>
      <c r="F62" s="48">
        <v>0.1</v>
      </c>
      <c r="G62" s="18"/>
      <c r="H62" s="18"/>
      <c r="I62" s="18"/>
      <c r="J62" s="65" t="s">
        <v>43</v>
      </c>
      <c r="K62" s="210">
        <v>1</v>
      </c>
      <c r="L62" s="210">
        <f t="shared" si="4"/>
        <v>0.1</v>
      </c>
      <c r="M62" s="554"/>
      <c r="N62" s="554"/>
      <c r="O62" s="554"/>
      <c r="P62" s="608"/>
      <c r="Q62" s="605"/>
    </row>
    <row r="63" spans="1:17" s="14" customFormat="1" ht="38.25" x14ac:dyDescent="0.2">
      <c r="A63" s="546"/>
      <c r="B63" s="546"/>
      <c r="C63" s="547"/>
      <c r="D63" s="50" t="s">
        <v>90</v>
      </c>
      <c r="E63" s="18" t="s">
        <v>86</v>
      </c>
      <c r="F63" s="48">
        <v>0.2</v>
      </c>
      <c r="G63" s="18"/>
      <c r="H63" s="18"/>
      <c r="I63" s="18"/>
      <c r="J63" s="65" t="s">
        <v>43</v>
      </c>
      <c r="K63" s="210">
        <v>1</v>
      </c>
      <c r="L63" s="210">
        <f t="shared" si="4"/>
        <v>0.2</v>
      </c>
      <c r="M63" s="554"/>
      <c r="N63" s="554"/>
      <c r="O63" s="554"/>
      <c r="P63" s="609"/>
      <c r="Q63" s="605"/>
    </row>
    <row r="64" spans="1:17" s="14" customFormat="1" ht="55.5" customHeight="1" x14ac:dyDescent="0.2">
      <c r="A64" s="546" t="s">
        <v>91</v>
      </c>
      <c r="B64" s="546" t="s">
        <v>40</v>
      </c>
      <c r="C64" s="547">
        <v>44196</v>
      </c>
      <c r="D64" s="50" t="s">
        <v>92</v>
      </c>
      <c r="E64" s="18" t="s">
        <v>86</v>
      </c>
      <c r="F64" s="48">
        <v>0.4</v>
      </c>
      <c r="G64" s="66" t="s">
        <v>43</v>
      </c>
      <c r="H64" s="18"/>
      <c r="I64" s="18"/>
      <c r="J64" s="19"/>
      <c r="K64" s="210">
        <v>1</v>
      </c>
      <c r="L64" s="210">
        <f t="shared" si="4"/>
        <v>0.4</v>
      </c>
      <c r="M64" s="554">
        <v>0.125</v>
      </c>
      <c r="N64" s="554">
        <f>SUM(L64:L67)*M64</f>
        <v>0.125</v>
      </c>
      <c r="O64" s="554">
        <f>+N64/M64</f>
        <v>1</v>
      </c>
      <c r="P64" s="607">
        <v>30000000</v>
      </c>
      <c r="Q64" s="606" t="s">
        <v>471</v>
      </c>
    </row>
    <row r="65" spans="1:17" s="14" customFormat="1" ht="25.5" x14ac:dyDescent="0.2">
      <c r="A65" s="546"/>
      <c r="B65" s="546"/>
      <c r="C65" s="547"/>
      <c r="D65" s="50" t="s">
        <v>94</v>
      </c>
      <c r="E65" s="18" t="s">
        <v>86</v>
      </c>
      <c r="F65" s="48">
        <v>0.2</v>
      </c>
      <c r="G65" s="18" t="s">
        <v>43</v>
      </c>
      <c r="H65" s="18"/>
      <c r="I65" s="18"/>
      <c r="J65" s="283" t="s">
        <v>43</v>
      </c>
      <c r="K65" s="210">
        <v>1</v>
      </c>
      <c r="L65" s="210">
        <f t="shared" si="4"/>
        <v>0.2</v>
      </c>
      <c r="M65" s="554"/>
      <c r="N65" s="554"/>
      <c r="O65" s="554"/>
      <c r="P65" s="608"/>
      <c r="Q65" s="606"/>
    </row>
    <row r="66" spans="1:17" s="14" customFormat="1" ht="40.5" customHeight="1" x14ac:dyDescent="0.2">
      <c r="A66" s="546"/>
      <c r="B66" s="546"/>
      <c r="C66" s="547"/>
      <c r="D66" s="209" t="s">
        <v>95</v>
      </c>
      <c r="E66" s="18" t="s">
        <v>86</v>
      </c>
      <c r="F66" s="48">
        <v>0.2</v>
      </c>
      <c r="G66" s="18"/>
      <c r="H66" s="66"/>
      <c r="I66" s="18"/>
      <c r="J66" s="65" t="s">
        <v>43</v>
      </c>
      <c r="K66" s="210">
        <v>1</v>
      </c>
      <c r="L66" s="210">
        <f t="shared" si="4"/>
        <v>0.2</v>
      </c>
      <c r="M66" s="554"/>
      <c r="N66" s="554"/>
      <c r="O66" s="554"/>
      <c r="P66" s="608"/>
      <c r="Q66" s="606"/>
    </row>
    <row r="67" spans="1:17" s="14" customFormat="1" ht="38.25" x14ac:dyDescent="0.2">
      <c r="A67" s="546"/>
      <c r="B67" s="546"/>
      <c r="C67" s="547"/>
      <c r="D67" s="50" t="s">
        <v>96</v>
      </c>
      <c r="E67" s="18" t="s">
        <v>86</v>
      </c>
      <c r="F67" s="48">
        <v>0.2</v>
      </c>
      <c r="G67" s="18"/>
      <c r="H67" s="293" t="s">
        <v>43</v>
      </c>
      <c r="I67" s="18"/>
      <c r="J67" s="19" t="s">
        <v>43</v>
      </c>
      <c r="K67" s="210">
        <v>1</v>
      </c>
      <c r="L67" s="210">
        <f t="shared" si="4"/>
        <v>0.2</v>
      </c>
      <c r="M67" s="554"/>
      <c r="N67" s="554"/>
      <c r="O67" s="554"/>
      <c r="P67" s="609"/>
      <c r="Q67" s="606"/>
    </row>
    <row r="68" spans="1:17" s="14" customFormat="1" ht="28.5" customHeight="1" x14ac:dyDescent="0.2">
      <c r="A68" s="546" t="s">
        <v>97</v>
      </c>
      <c r="B68" s="546" t="s">
        <v>40</v>
      </c>
      <c r="C68" s="547">
        <v>44196</v>
      </c>
      <c r="D68" s="50" t="s">
        <v>98</v>
      </c>
      <c r="E68" s="18" t="s">
        <v>86</v>
      </c>
      <c r="F68" s="48">
        <v>0.3</v>
      </c>
      <c r="G68" s="67"/>
      <c r="H68" s="70" t="s">
        <v>43</v>
      </c>
      <c r="I68" s="70" t="s">
        <v>43</v>
      </c>
      <c r="J68" s="19"/>
      <c r="K68" s="210">
        <v>1</v>
      </c>
      <c r="L68" s="210">
        <f t="shared" si="4"/>
        <v>0.3</v>
      </c>
      <c r="M68" s="554">
        <v>0.125</v>
      </c>
      <c r="N68" s="554">
        <f>SUM(L68:L71)*M68</f>
        <v>0.125</v>
      </c>
      <c r="O68" s="554">
        <f>+N68/M68</f>
        <v>1</v>
      </c>
      <c r="P68" s="604">
        <v>3552000000</v>
      </c>
      <c r="Q68" s="605" t="s">
        <v>472</v>
      </c>
    </row>
    <row r="69" spans="1:17" s="14" customFormat="1" ht="28.5" customHeight="1" x14ac:dyDescent="0.2">
      <c r="A69" s="546"/>
      <c r="B69" s="546"/>
      <c r="C69" s="547"/>
      <c r="D69" s="50" t="s">
        <v>99</v>
      </c>
      <c r="E69" s="18" t="s">
        <v>86</v>
      </c>
      <c r="F69" s="48">
        <v>0.3</v>
      </c>
      <c r="G69" s="67"/>
      <c r="H69" s="70" t="s">
        <v>43</v>
      </c>
      <c r="I69" s="70" t="s">
        <v>43</v>
      </c>
      <c r="J69" s="19"/>
      <c r="K69" s="210">
        <v>1</v>
      </c>
      <c r="L69" s="210">
        <f t="shared" si="4"/>
        <v>0.3</v>
      </c>
      <c r="M69" s="554"/>
      <c r="N69" s="554"/>
      <c r="O69" s="554"/>
      <c r="P69" s="604"/>
      <c r="Q69" s="605"/>
    </row>
    <row r="70" spans="1:17" s="14" customFormat="1" ht="28.5" customHeight="1" x14ac:dyDescent="0.2">
      <c r="A70" s="546"/>
      <c r="B70" s="546"/>
      <c r="C70" s="547"/>
      <c r="D70" s="50" t="s">
        <v>100</v>
      </c>
      <c r="E70" s="18" t="s">
        <v>86</v>
      </c>
      <c r="F70" s="48">
        <v>0.2</v>
      </c>
      <c r="G70" s="67"/>
      <c r="H70" s="67" t="s">
        <v>43</v>
      </c>
      <c r="I70" s="70" t="s">
        <v>43</v>
      </c>
      <c r="J70" s="19"/>
      <c r="K70" s="210">
        <v>1</v>
      </c>
      <c r="L70" s="210">
        <f t="shared" si="4"/>
        <v>0.2</v>
      </c>
      <c r="M70" s="554"/>
      <c r="N70" s="554"/>
      <c r="O70" s="554"/>
      <c r="P70" s="604"/>
      <c r="Q70" s="605"/>
    </row>
    <row r="71" spans="1:17" s="14" customFormat="1" ht="39.75" customHeight="1" x14ac:dyDescent="0.2">
      <c r="A71" s="546"/>
      <c r="B71" s="546"/>
      <c r="C71" s="547"/>
      <c r="D71" s="50" t="s">
        <v>101</v>
      </c>
      <c r="E71" s="18" t="s">
        <v>86</v>
      </c>
      <c r="F71" s="48">
        <v>0.2</v>
      </c>
      <c r="G71" s="18"/>
      <c r="H71" s="18"/>
      <c r="I71" s="66" t="s">
        <v>43</v>
      </c>
      <c r="J71" s="65"/>
      <c r="K71" s="210">
        <v>1</v>
      </c>
      <c r="L71" s="210">
        <f t="shared" si="4"/>
        <v>0.2</v>
      </c>
      <c r="M71" s="554"/>
      <c r="N71" s="554"/>
      <c r="O71" s="554"/>
      <c r="P71" s="604"/>
      <c r="Q71" s="605"/>
    </row>
    <row r="72" spans="1:17" s="14" customFormat="1" ht="60" customHeight="1" x14ac:dyDescent="0.2">
      <c r="A72" s="546" t="s">
        <v>102</v>
      </c>
      <c r="B72" s="546" t="s">
        <v>40</v>
      </c>
      <c r="C72" s="547">
        <v>44196</v>
      </c>
      <c r="D72" s="50" t="s">
        <v>103</v>
      </c>
      <c r="E72" s="18" t="s">
        <v>104</v>
      </c>
      <c r="F72" s="48">
        <v>0.2</v>
      </c>
      <c r="G72" s="66" t="s">
        <v>43</v>
      </c>
      <c r="H72" s="282" t="s">
        <v>43</v>
      </c>
      <c r="I72" s="18"/>
      <c r="J72" s="19"/>
      <c r="K72" s="210">
        <v>1</v>
      </c>
      <c r="L72" s="210">
        <f t="shared" si="4"/>
        <v>0.2</v>
      </c>
      <c r="M72" s="554">
        <v>0.125</v>
      </c>
      <c r="N72" s="554">
        <f>SUM(L72:L75)*M72</f>
        <v>0.10312499999999999</v>
      </c>
      <c r="O72" s="554">
        <f>+N72/M72</f>
        <v>0.82499999999999996</v>
      </c>
      <c r="P72" s="604">
        <v>58000000</v>
      </c>
      <c r="Q72" s="606" t="s">
        <v>473</v>
      </c>
    </row>
    <row r="73" spans="1:17" s="14" customFormat="1" ht="54" customHeight="1" x14ac:dyDescent="0.2">
      <c r="A73" s="546"/>
      <c r="B73" s="546"/>
      <c r="C73" s="547"/>
      <c r="D73" s="50" t="s">
        <v>106</v>
      </c>
      <c r="E73" s="18" t="s">
        <v>104</v>
      </c>
      <c r="F73" s="48">
        <v>0.3</v>
      </c>
      <c r="G73" s="66" t="s">
        <v>43</v>
      </c>
      <c r="H73" s="18"/>
      <c r="I73" s="18"/>
      <c r="J73" s="18"/>
      <c r="K73" s="210">
        <v>1</v>
      </c>
      <c r="L73" s="210">
        <f t="shared" si="4"/>
        <v>0.3</v>
      </c>
      <c r="M73" s="554"/>
      <c r="N73" s="554"/>
      <c r="O73" s="554"/>
      <c r="P73" s="604"/>
      <c r="Q73" s="606"/>
    </row>
    <row r="74" spans="1:17" s="14" customFormat="1" ht="55.5" customHeight="1" x14ac:dyDescent="0.2">
      <c r="A74" s="546"/>
      <c r="B74" s="546"/>
      <c r="C74" s="547"/>
      <c r="D74" s="50" t="s">
        <v>107</v>
      </c>
      <c r="E74" s="18" t="s">
        <v>104</v>
      </c>
      <c r="F74" s="48">
        <v>0.15</v>
      </c>
      <c r="G74" s="18"/>
      <c r="H74" s="260"/>
      <c r="I74" s="66" t="s">
        <v>43</v>
      </c>
      <c r="J74" s="19"/>
      <c r="K74" s="210">
        <v>1</v>
      </c>
      <c r="L74" s="210">
        <f t="shared" si="4"/>
        <v>0.15</v>
      </c>
      <c r="M74" s="554"/>
      <c r="N74" s="554"/>
      <c r="O74" s="554"/>
      <c r="P74" s="604"/>
      <c r="Q74" s="606"/>
    </row>
    <row r="75" spans="1:17" s="14" customFormat="1" ht="55.5" customHeight="1" x14ac:dyDescent="0.2">
      <c r="A75" s="546"/>
      <c r="B75" s="546"/>
      <c r="C75" s="547"/>
      <c r="D75" s="220" t="s">
        <v>108</v>
      </c>
      <c r="E75" s="221" t="s">
        <v>40</v>
      </c>
      <c r="F75" s="217">
        <v>0.35</v>
      </c>
      <c r="G75" s="218"/>
      <c r="H75" s="218" t="s">
        <v>43</v>
      </c>
      <c r="I75" s="218"/>
      <c r="J75" s="219"/>
      <c r="K75" s="210">
        <v>0.5</v>
      </c>
      <c r="L75" s="210">
        <f t="shared" si="4"/>
        <v>0.17499999999999999</v>
      </c>
      <c r="M75" s="554"/>
      <c r="N75" s="554"/>
      <c r="O75" s="554"/>
      <c r="P75" s="604"/>
      <c r="Q75" s="606"/>
    </row>
    <row r="76" spans="1:17" s="14" customFormat="1" ht="37.5" customHeight="1" x14ac:dyDescent="0.2">
      <c r="A76" s="546" t="s">
        <v>109</v>
      </c>
      <c r="B76" s="546" t="s">
        <v>40</v>
      </c>
      <c r="C76" s="547">
        <v>44196</v>
      </c>
      <c r="D76" s="50" t="s">
        <v>110</v>
      </c>
      <c r="E76" s="561" t="s">
        <v>104</v>
      </c>
      <c r="F76" s="48">
        <v>0.2</v>
      </c>
      <c r="G76" s="52" t="s">
        <v>43</v>
      </c>
      <c r="H76" s="52"/>
      <c r="I76" s="52"/>
      <c r="J76" s="53"/>
      <c r="K76" s="210">
        <v>1</v>
      </c>
      <c r="L76" s="210">
        <f t="shared" si="4"/>
        <v>0.2</v>
      </c>
      <c r="M76" s="554">
        <v>0.125</v>
      </c>
      <c r="N76" s="554">
        <f>SUM(L76:L80)*M76</f>
        <v>0.125</v>
      </c>
      <c r="O76" s="554">
        <f>+N76/M76</f>
        <v>1</v>
      </c>
      <c r="P76" s="604">
        <v>10000000</v>
      </c>
      <c r="Q76" s="605" t="s">
        <v>465</v>
      </c>
    </row>
    <row r="77" spans="1:17" s="14" customFormat="1" ht="38.25" customHeight="1" x14ac:dyDescent="0.2">
      <c r="A77" s="546"/>
      <c r="B77" s="546"/>
      <c r="C77" s="547"/>
      <c r="D77" s="50" t="s">
        <v>111</v>
      </c>
      <c r="E77" s="559"/>
      <c r="F77" s="48">
        <v>0.2</v>
      </c>
      <c r="G77" s="52"/>
      <c r="H77" s="200" t="s">
        <v>43</v>
      </c>
      <c r="I77" s="52"/>
      <c r="J77" s="53"/>
      <c r="K77" s="210">
        <v>1</v>
      </c>
      <c r="L77" s="210">
        <f t="shared" si="4"/>
        <v>0.2</v>
      </c>
      <c r="M77" s="554"/>
      <c r="N77" s="554"/>
      <c r="O77" s="554"/>
      <c r="P77" s="604"/>
      <c r="Q77" s="605"/>
    </row>
    <row r="78" spans="1:17" s="14" customFormat="1" ht="38.25" customHeight="1" x14ac:dyDescent="0.2">
      <c r="A78" s="546"/>
      <c r="B78" s="546"/>
      <c r="C78" s="547"/>
      <c r="D78" s="50" t="s">
        <v>112</v>
      </c>
      <c r="E78" s="559"/>
      <c r="F78" s="48">
        <v>0.1</v>
      </c>
      <c r="G78" s="52"/>
      <c r="H78" s="200"/>
      <c r="I78" s="200" t="s">
        <v>43</v>
      </c>
      <c r="J78" s="303" t="s">
        <v>43</v>
      </c>
      <c r="K78" s="210">
        <v>1</v>
      </c>
      <c r="L78" s="210">
        <f t="shared" si="4"/>
        <v>0.1</v>
      </c>
      <c r="M78" s="554"/>
      <c r="N78" s="554"/>
      <c r="O78" s="554"/>
      <c r="P78" s="604"/>
      <c r="Q78" s="605"/>
    </row>
    <row r="79" spans="1:17" s="14" customFormat="1" ht="38.25" customHeight="1" x14ac:dyDescent="0.2">
      <c r="A79" s="546"/>
      <c r="B79" s="546"/>
      <c r="C79" s="547"/>
      <c r="D79" s="209" t="s">
        <v>113</v>
      </c>
      <c r="E79" s="559"/>
      <c r="F79" s="48">
        <v>0.3</v>
      </c>
      <c r="G79" s="52"/>
      <c r="H79" s="52" t="s">
        <v>43</v>
      </c>
      <c r="I79" s="52"/>
      <c r="J79" s="53"/>
      <c r="K79" s="210">
        <v>1</v>
      </c>
      <c r="L79" s="210">
        <f t="shared" si="4"/>
        <v>0.3</v>
      </c>
      <c r="M79" s="554"/>
      <c r="N79" s="554"/>
      <c r="O79" s="554"/>
      <c r="P79" s="604"/>
      <c r="Q79" s="605"/>
    </row>
    <row r="80" spans="1:17" s="14" customFormat="1" ht="38.25" customHeight="1" x14ac:dyDescent="0.2">
      <c r="A80" s="546"/>
      <c r="B80" s="546"/>
      <c r="C80" s="547"/>
      <c r="D80" s="50" t="s">
        <v>114</v>
      </c>
      <c r="E80" s="560"/>
      <c r="F80" s="48">
        <v>0.2</v>
      </c>
      <c r="G80" s="52"/>
      <c r="H80" s="52"/>
      <c r="I80" s="52"/>
      <c r="J80" s="53" t="s">
        <v>43</v>
      </c>
      <c r="K80" s="210">
        <v>1</v>
      </c>
      <c r="L80" s="210">
        <f t="shared" si="4"/>
        <v>0.2</v>
      </c>
      <c r="M80" s="554"/>
      <c r="N80" s="554"/>
      <c r="O80" s="554"/>
      <c r="P80" s="604"/>
      <c r="Q80" s="605"/>
    </row>
    <row r="81" spans="1:18" s="14" customFormat="1" ht="46.5" customHeight="1" x14ac:dyDescent="0.2">
      <c r="A81" s="546" t="s">
        <v>115</v>
      </c>
      <c r="B81" s="546" t="s">
        <v>40</v>
      </c>
      <c r="C81" s="547">
        <v>44196</v>
      </c>
      <c r="D81" s="50" t="s">
        <v>116</v>
      </c>
      <c r="E81" s="561" t="s">
        <v>104</v>
      </c>
      <c r="F81" s="48">
        <v>0.2</v>
      </c>
      <c r="G81" s="52" t="s">
        <v>43</v>
      </c>
      <c r="H81" s="52"/>
      <c r="I81" s="52"/>
      <c r="J81" s="52"/>
      <c r="K81" s="210">
        <v>1</v>
      </c>
      <c r="L81" s="210">
        <f t="shared" si="4"/>
        <v>0.2</v>
      </c>
      <c r="M81" s="554">
        <v>0.125</v>
      </c>
      <c r="N81" s="554">
        <f>SUM(L81:L85)*M81</f>
        <v>0.11562499999999999</v>
      </c>
      <c r="O81" s="554">
        <f>+N81/M81</f>
        <v>0.92499999999999993</v>
      </c>
      <c r="P81" s="604">
        <v>15000000</v>
      </c>
      <c r="Q81" s="606" t="s">
        <v>474</v>
      </c>
    </row>
    <row r="82" spans="1:18" s="14" customFormat="1" ht="39" customHeight="1" x14ac:dyDescent="0.2">
      <c r="A82" s="546"/>
      <c r="B82" s="546"/>
      <c r="C82" s="547"/>
      <c r="D82" s="50" t="s">
        <v>118</v>
      </c>
      <c r="E82" s="559"/>
      <c r="F82" s="48">
        <v>0.3</v>
      </c>
      <c r="G82" s="52"/>
      <c r="H82" s="200"/>
      <c r="I82" s="200"/>
      <c r="J82" s="200" t="s">
        <v>43</v>
      </c>
      <c r="K82" s="210">
        <v>1</v>
      </c>
      <c r="L82" s="210">
        <f t="shared" si="4"/>
        <v>0.3</v>
      </c>
      <c r="M82" s="554"/>
      <c r="N82" s="554"/>
      <c r="O82" s="554"/>
      <c r="P82" s="604"/>
      <c r="Q82" s="606"/>
    </row>
    <row r="83" spans="1:18" s="14" customFormat="1" ht="36" customHeight="1" x14ac:dyDescent="0.2">
      <c r="A83" s="546"/>
      <c r="B83" s="546"/>
      <c r="C83" s="547"/>
      <c r="D83" s="50" t="s">
        <v>119</v>
      </c>
      <c r="E83" s="559"/>
      <c r="F83" s="48">
        <v>0.1</v>
      </c>
      <c r="G83" s="52"/>
      <c r="H83" s="52"/>
      <c r="I83" s="200"/>
      <c r="J83" s="303" t="s">
        <v>43</v>
      </c>
      <c r="K83" s="210">
        <v>1</v>
      </c>
      <c r="L83" s="210">
        <f t="shared" si="4"/>
        <v>0.1</v>
      </c>
      <c r="M83" s="554"/>
      <c r="N83" s="554"/>
      <c r="O83" s="554"/>
      <c r="P83" s="604"/>
      <c r="Q83" s="606"/>
    </row>
    <row r="84" spans="1:18" s="14" customFormat="1" ht="41.25" customHeight="1" x14ac:dyDescent="0.2">
      <c r="A84" s="546"/>
      <c r="B84" s="546"/>
      <c r="C84" s="547"/>
      <c r="D84" s="50" t="s">
        <v>120</v>
      </c>
      <c r="E84" s="559"/>
      <c r="F84" s="48">
        <v>0.25</v>
      </c>
      <c r="G84" s="52"/>
      <c r="H84" s="52"/>
      <c r="I84" s="52"/>
      <c r="J84" s="53" t="s">
        <v>43</v>
      </c>
      <c r="K84" s="210">
        <v>1</v>
      </c>
      <c r="L84" s="210">
        <f t="shared" si="4"/>
        <v>0.25</v>
      </c>
      <c r="M84" s="554"/>
      <c r="N84" s="554"/>
      <c r="O84" s="554"/>
      <c r="P84" s="604"/>
      <c r="Q84" s="606"/>
    </row>
    <row r="85" spans="1:18" s="14" customFormat="1" ht="31.5" customHeight="1" x14ac:dyDescent="0.2">
      <c r="A85" s="546"/>
      <c r="B85" s="546"/>
      <c r="C85" s="547"/>
      <c r="D85" s="314" t="s">
        <v>121</v>
      </c>
      <c r="E85" s="560"/>
      <c r="F85" s="48">
        <v>0.15</v>
      </c>
      <c r="G85" s="52"/>
      <c r="H85" s="52"/>
      <c r="I85" s="52"/>
      <c r="J85" s="303" t="s">
        <v>43</v>
      </c>
      <c r="K85" s="210">
        <v>0.5</v>
      </c>
      <c r="L85" s="210">
        <f t="shared" si="4"/>
        <v>7.4999999999999997E-2</v>
      </c>
      <c r="M85" s="554"/>
      <c r="N85" s="554"/>
      <c r="O85" s="554"/>
      <c r="P85" s="604"/>
      <c r="Q85" s="606"/>
    </row>
    <row r="86" spans="1:18" s="14" customFormat="1" ht="51.75" customHeight="1" x14ac:dyDescent="0.2">
      <c r="A86" s="546" t="s">
        <v>122</v>
      </c>
      <c r="B86" s="546" t="s">
        <v>40</v>
      </c>
      <c r="C86" s="547">
        <v>44196</v>
      </c>
      <c r="D86" s="50" t="s">
        <v>123</v>
      </c>
      <c r="E86" s="561" t="s">
        <v>104</v>
      </c>
      <c r="F86" s="48">
        <v>0.25</v>
      </c>
      <c r="G86" s="52" t="s">
        <v>43</v>
      </c>
      <c r="H86" s="52"/>
      <c r="I86" s="52"/>
      <c r="J86" s="53"/>
      <c r="K86" s="210">
        <v>1</v>
      </c>
      <c r="L86" s="210">
        <f t="shared" si="4"/>
        <v>0.25</v>
      </c>
      <c r="M86" s="554">
        <v>0.125</v>
      </c>
      <c r="N86" s="554">
        <f>SUM(L86:L88)*M86</f>
        <v>0.125</v>
      </c>
      <c r="O86" s="554">
        <f>+N86/M86</f>
        <v>1</v>
      </c>
      <c r="P86" s="604">
        <v>10000000</v>
      </c>
      <c r="Q86" s="605" t="s">
        <v>485</v>
      </c>
    </row>
    <row r="87" spans="1:18" s="14" customFormat="1" ht="48.75" customHeight="1" x14ac:dyDescent="0.2">
      <c r="A87" s="546"/>
      <c r="B87" s="546"/>
      <c r="C87" s="547"/>
      <c r="D87" s="209" t="s">
        <v>124</v>
      </c>
      <c r="E87" s="559"/>
      <c r="F87" s="48">
        <v>0.4</v>
      </c>
      <c r="G87" s="52"/>
      <c r="H87" s="52" t="s">
        <v>43</v>
      </c>
      <c r="I87" s="52" t="s">
        <v>43</v>
      </c>
      <c r="J87" s="53"/>
      <c r="K87" s="210">
        <v>1</v>
      </c>
      <c r="L87" s="210">
        <f t="shared" si="4"/>
        <v>0.4</v>
      </c>
      <c r="M87" s="554"/>
      <c r="N87" s="554"/>
      <c r="O87" s="554"/>
      <c r="P87" s="604"/>
      <c r="Q87" s="605"/>
    </row>
    <row r="88" spans="1:18" s="14" customFormat="1" ht="46.5" customHeight="1" thickBot="1" x14ac:dyDescent="0.25">
      <c r="A88" s="546"/>
      <c r="B88" s="546"/>
      <c r="C88" s="547"/>
      <c r="D88" s="50" t="s">
        <v>125</v>
      </c>
      <c r="E88" s="560"/>
      <c r="F88" s="54">
        <v>0.35</v>
      </c>
      <c r="G88" s="234"/>
      <c r="H88" s="234"/>
      <c r="I88" s="234" t="s">
        <v>43</v>
      </c>
      <c r="J88" s="235" t="s">
        <v>43</v>
      </c>
      <c r="K88" s="259">
        <v>1</v>
      </c>
      <c r="L88" s="210">
        <f t="shared" si="4"/>
        <v>0.35</v>
      </c>
      <c r="M88" s="565"/>
      <c r="N88" s="565"/>
      <c r="O88" s="565"/>
      <c r="P88" s="604"/>
      <c r="Q88" s="605"/>
      <c r="R88" s="319">
        <f>25/28</f>
        <v>0.8928571428571429</v>
      </c>
    </row>
    <row r="89" spans="1:18" s="14" customFormat="1" ht="32.25" customHeight="1" thickBot="1" x14ac:dyDescent="0.25">
      <c r="A89" s="21"/>
      <c r="B89" s="21"/>
      <c r="C89" s="22"/>
      <c r="D89" s="212"/>
      <c r="E89" s="21"/>
      <c r="F89" s="24"/>
      <c r="G89" s="611" t="s">
        <v>437</v>
      </c>
      <c r="H89" s="612"/>
      <c r="I89" s="612"/>
      <c r="J89" s="612"/>
      <c r="K89" s="321"/>
      <c r="L89" s="233"/>
      <c r="M89" s="233"/>
      <c r="N89" s="286">
        <f>SUM(N56:N88)</f>
        <v>0.96875</v>
      </c>
      <c r="O89" s="320">
        <f>AVERAGE(O56:O88)</f>
        <v>0.96875</v>
      </c>
      <c r="P89" s="215"/>
      <c r="Q89" s="21"/>
    </row>
    <row r="90" spans="1:18" s="14" customFormat="1" ht="21.75" customHeight="1" x14ac:dyDescent="0.2">
      <c r="A90" s="21"/>
      <c r="B90" s="21"/>
      <c r="C90" s="22"/>
      <c r="D90" s="212"/>
      <c r="E90" s="21"/>
      <c r="F90" s="24"/>
      <c r="G90" s="213"/>
      <c r="H90" s="213"/>
      <c r="I90" s="213"/>
      <c r="J90" s="214"/>
      <c r="K90" s="24"/>
      <c r="L90" s="24"/>
      <c r="M90" s="24"/>
      <c r="N90" s="24"/>
      <c r="O90" s="24"/>
      <c r="P90" s="215"/>
      <c r="Q90" s="21"/>
    </row>
    <row r="91" spans="1:18" s="14" customFormat="1" x14ac:dyDescent="0.2">
      <c r="A91" s="21"/>
      <c r="B91" s="21"/>
      <c r="C91" s="22"/>
      <c r="D91" s="23"/>
      <c r="E91" s="21"/>
      <c r="F91" s="24"/>
      <c r="G91" s="21"/>
      <c r="H91" s="21"/>
      <c r="I91" s="21"/>
      <c r="J91" s="22"/>
      <c r="K91" s="22"/>
      <c r="L91" s="22"/>
      <c r="M91" s="22"/>
      <c r="N91" s="22"/>
      <c r="O91" s="22"/>
      <c r="P91" s="32"/>
      <c r="Q91" s="21"/>
    </row>
    <row r="92" spans="1:18" s="5" customFormat="1" ht="21" customHeight="1" x14ac:dyDescent="0.2">
      <c r="A92" s="590" t="s">
        <v>126</v>
      </c>
      <c r="B92" s="591"/>
      <c r="C92" s="592" t="s">
        <v>127</v>
      </c>
      <c r="D92" s="593"/>
      <c r="E92" s="593"/>
      <c r="F92" s="593"/>
      <c r="G92" s="593"/>
      <c r="H92" s="593"/>
      <c r="I92" s="593"/>
      <c r="J92" s="593"/>
      <c r="K92" s="593"/>
      <c r="L92" s="593"/>
      <c r="M92" s="593"/>
      <c r="N92" s="593"/>
      <c r="O92" s="593"/>
      <c r="P92" s="593"/>
      <c r="Q92" s="593"/>
    </row>
    <row r="93" spans="1:18" s="5" customFormat="1" ht="25.5" x14ac:dyDescent="0.2">
      <c r="A93" s="594" t="s">
        <v>13</v>
      </c>
      <c r="B93" s="6" t="s">
        <v>14</v>
      </c>
      <c r="C93" s="6" t="s">
        <v>15</v>
      </c>
      <c r="D93" s="7" t="s">
        <v>16</v>
      </c>
      <c r="E93" s="8" t="s">
        <v>14</v>
      </c>
      <c r="F93" s="596" t="s">
        <v>17</v>
      </c>
      <c r="G93" s="598" t="s">
        <v>18</v>
      </c>
      <c r="H93" s="599"/>
      <c r="I93" s="599"/>
      <c r="J93" s="600"/>
      <c r="K93" s="76" t="s">
        <v>436</v>
      </c>
      <c r="L93" s="76" t="s">
        <v>430</v>
      </c>
      <c r="M93" s="75" t="s">
        <v>431</v>
      </c>
      <c r="N93" s="75" t="s">
        <v>430</v>
      </c>
      <c r="O93" s="202" t="s">
        <v>432</v>
      </c>
      <c r="P93" s="9" t="s">
        <v>54</v>
      </c>
      <c r="Q93" s="601" t="s">
        <v>20</v>
      </c>
    </row>
    <row r="94" spans="1:18" s="5" customFormat="1" ht="25.5" x14ac:dyDescent="0.2">
      <c r="A94" s="595"/>
      <c r="B94" s="10" t="s">
        <v>21</v>
      </c>
      <c r="C94" s="6" t="s">
        <v>22</v>
      </c>
      <c r="D94" s="11" t="s">
        <v>23</v>
      </c>
      <c r="E94" s="12" t="s">
        <v>24</v>
      </c>
      <c r="F94" s="597"/>
      <c r="G94" s="12" t="s">
        <v>25</v>
      </c>
      <c r="H94" s="12" t="s">
        <v>26</v>
      </c>
      <c r="I94" s="12" t="s">
        <v>27</v>
      </c>
      <c r="J94" s="12" t="s">
        <v>28</v>
      </c>
      <c r="K94" s="76" t="s">
        <v>433</v>
      </c>
      <c r="L94" s="76" t="s">
        <v>434</v>
      </c>
      <c r="M94" s="75" t="s">
        <v>435</v>
      </c>
      <c r="N94" s="75" t="s">
        <v>22</v>
      </c>
      <c r="O94" s="202" t="s">
        <v>22</v>
      </c>
      <c r="P94" s="13" t="s">
        <v>29</v>
      </c>
      <c r="Q94" s="602"/>
    </row>
    <row r="95" spans="1:18" s="14" customFormat="1" ht="51" x14ac:dyDescent="0.2">
      <c r="A95" s="561" t="s">
        <v>128</v>
      </c>
      <c r="B95" s="546" t="s">
        <v>129</v>
      </c>
      <c r="C95" s="547">
        <v>44196</v>
      </c>
      <c r="D95" s="209" t="s">
        <v>130</v>
      </c>
      <c r="E95" s="18" t="s">
        <v>42</v>
      </c>
      <c r="F95" s="48">
        <v>0.3</v>
      </c>
      <c r="G95" s="18"/>
      <c r="H95" s="18" t="s">
        <v>43</v>
      </c>
      <c r="I95" s="18"/>
      <c r="J95" s="19"/>
      <c r="K95" s="54">
        <v>1</v>
      </c>
      <c r="L95" s="54">
        <f t="shared" ref="L95:L111" si="5">+K95*F95</f>
        <v>0.3</v>
      </c>
      <c r="M95" s="554">
        <v>0.2</v>
      </c>
      <c r="N95" s="554">
        <f>SUM(L95:L97)*M95</f>
        <v>0.2</v>
      </c>
      <c r="O95" s="554">
        <f>+N95/M95</f>
        <v>1</v>
      </c>
      <c r="P95" s="604">
        <v>5000000</v>
      </c>
      <c r="Q95" s="569" t="s">
        <v>475</v>
      </c>
    </row>
    <row r="96" spans="1:18" s="14" customFormat="1" ht="30.75" customHeight="1" x14ac:dyDescent="0.2">
      <c r="A96" s="559"/>
      <c r="B96" s="546"/>
      <c r="C96" s="547"/>
      <c r="D96" s="50" t="s">
        <v>131</v>
      </c>
      <c r="E96" s="18" t="s">
        <v>42</v>
      </c>
      <c r="F96" s="48">
        <v>0.3</v>
      </c>
      <c r="G96" s="18"/>
      <c r="H96" s="18"/>
      <c r="I96" s="257" t="s">
        <v>43</v>
      </c>
      <c r="J96" s="19"/>
      <c r="K96" s="54">
        <v>1</v>
      </c>
      <c r="L96" s="54">
        <f t="shared" si="5"/>
        <v>0.3</v>
      </c>
      <c r="M96" s="554"/>
      <c r="N96" s="554"/>
      <c r="O96" s="554"/>
      <c r="P96" s="604"/>
      <c r="Q96" s="546"/>
    </row>
    <row r="97" spans="1:17" s="14" customFormat="1" ht="31.5" customHeight="1" x14ac:dyDescent="0.2">
      <c r="A97" s="559"/>
      <c r="B97" s="546"/>
      <c r="C97" s="547"/>
      <c r="D97" s="50" t="s">
        <v>132</v>
      </c>
      <c r="E97" s="18" t="s">
        <v>42</v>
      </c>
      <c r="F97" s="48">
        <v>0.4</v>
      </c>
      <c r="G97" s="18"/>
      <c r="H97" s="18"/>
      <c r="I97" s="18" t="s">
        <v>43</v>
      </c>
      <c r="J97" s="19" t="s">
        <v>43</v>
      </c>
      <c r="K97" s="54">
        <v>1</v>
      </c>
      <c r="L97" s="54">
        <f t="shared" si="5"/>
        <v>0.4</v>
      </c>
      <c r="M97" s="554"/>
      <c r="N97" s="554"/>
      <c r="O97" s="554"/>
      <c r="P97" s="604"/>
      <c r="Q97" s="546"/>
    </row>
    <row r="98" spans="1:17" s="14" customFormat="1" ht="38.25" x14ac:dyDescent="0.2">
      <c r="A98" s="561" t="s">
        <v>133</v>
      </c>
      <c r="B98" s="546" t="s">
        <v>129</v>
      </c>
      <c r="C98" s="547">
        <v>44196</v>
      </c>
      <c r="D98" s="50" t="s">
        <v>134</v>
      </c>
      <c r="E98" s="18" t="s">
        <v>104</v>
      </c>
      <c r="F98" s="216">
        <v>0.3</v>
      </c>
      <c r="G98" s="18" t="s">
        <v>43</v>
      </c>
      <c r="H98" s="18"/>
      <c r="I98" s="18"/>
      <c r="J98" s="19"/>
      <c r="K98" s="54">
        <v>1</v>
      </c>
      <c r="L98" s="54">
        <f t="shared" si="5"/>
        <v>0.3</v>
      </c>
      <c r="M98" s="554">
        <v>0.2</v>
      </c>
      <c r="N98" s="554">
        <f>SUM(L98:L100)*M98</f>
        <v>0.2</v>
      </c>
      <c r="O98" s="554">
        <f>+N98/M98</f>
        <v>1</v>
      </c>
      <c r="P98" s="604">
        <v>5000000</v>
      </c>
      <c r="Q98" s="569" t="s">
        <v>476</v>
      </c>
    </row>
    <row r="99" spans="1:17" s="14" customFormat="1" ht="57.75" customHeight="1" x14ac:dyDescent="0.2">
      <c r="A99" s="559"/>
      <c r="B99" s="546"/>
      <c r="C99" s="547"/>
      <c r="D99" s="50" t="s">
        <v>135</v>
      </c>
      <c r="E99" s="18" t="s">
        <v>104</v>
      </c>
      <c r="F99" s="216">
        <v>0.3</v>
      </c>
      <c r="G99" s="18"/>
      <c r="H99" s="18"/>
      <c r="I99" s="293"/>
      <c r="J99" s="292" t="s">
        <v>43</v>
      </c>
      <c r="K99" s="54">
        <v>1</v>
      </c>
      <c r="L99" s="54">
        <f t="shared" si="5"/>
        <v>0.3</v>
      </c>
      <c r="M99" s="554"/>
      <c r="N99" s="554"/>
      <c r="O99" s="554"/>
      <c r="P99" s="604"/>
      <c r="Q99" s="546"/>
    </row>
    <row r="100" spans="1:17" s="14" customFormat="1" ht="68.25" customHeight="1" x14ac:dyDescent="0.2">
      <c r="A100" s="560"/>
      <c r="B100" s="546"/>
      <c r="C100" s="547"/>
      <c r="D100" s="50" t="s">
        <v>136</v>
      </c>
      <c r="E100" s="18" t="s">
        <v>104</v>
      </c>
      <c r="F100" s="216">
        <v>0.4</v>
      </c>
      <c r="G100" s="18"/>
      <c r="H100" s="18"/>
      <c r="I100" s="290"/>
      <c r="J100" s="19" t="s">
        <v>43</v>
      </c>
      <c r="K100" s="54">
        <v>1</v>
      </c>
      <c r="L100" s="54">
        <f t="shared" si="5"/>
        <v>0.4</v>
      </c>
      <c r="M100" s="554"/>
      <c r="N100" s="554"/>
      <c r="O100" s="554"/>
      <c r="P100" s="604"/>
      <c r="Q100" s="546"/>
    </row>
    <row r="101" spans="1:17" s="14" customFormat="1" ht="44.25" customHeight="1" x14ac:dyDescent="0.2">
      <c r="A101" s="561" t="s">
        <v>137</v>
      </c>
      <c r="B101" s="546" t="s">
        <v>129</v>
      </c>
      <c r="C101" s="547">
        <v>44134</v>
      </c>
      <c r="D101" s="209" t="s">
        <v>138</v>
      </c>
      <c r="E101" s="18" t="s">
        <v>104</v>
      </c>
      <c r="F101" s="48">
        <v>0.5</v>
      </c>
      <c r="G101" s="18"/>
      <c r="H101" s="18" t="s">
        <v>43</v>
      </c>
      <c r="I101" s="19" t="s">
        <v>43</v>
      </c>
      <c r="J101" s="19"/>
      <c r="K101" s="54">
        <v>1</v>
      </c>
      <c r="L101" s="54">
        <f t="shared" si="5"/>
        <v>0.5</v>
      </c>
      <c r="M101" s="554">
        <v>0.2</v>
      </c>
      <c r="N101" s="554">
        <f>SUM(L101:L102)*M101</f>
        <v>0.2</v>
      </c>
      <c r="O101" s="554">
        <f>+N101/M101</f>
        <v>1</v>
      </c>
      <c r="P101" s="604">
        <v>5000000</v>
      </c>
      <c r="Q101" s="569" t="s">
        <v>477</v>
      </c>
    </row>
    <row r="102" spans="1:17" s="14" customFormat="1" ht="48" customHeight="1" x14ac:dyDescent="0.2">
      <c r="A102" s="559"/>
      <c r="B102" s="546"/>
      <c r="C102" s="547"/>
      <c r="D102" s="50" t="s">
        <v>139</v>
      </c>
      <c r="E102" s="18" t="s">
        <v>104</v>
      </c>
      <c r="F102" s="48">
        <v>0.5</v>
      </c>
      <c r="G102" s="18"/>
      <c r="H102" s="18"/>
      <c r="I102" s="18" t="s">
        <v>43</v>
      </c>
      <c r="J102" s="19" t="s">
        <v>43</v>
      </c>
      <c r="K102" s="54">
        <v>1</v>
      </c>
      <c r="L102" s="54">
        <f t="shared" si="5"/>
        <v>0.5</v>
      </c>
      <c r="M102" s="554"/>
      <c r="N102" s="554"/>
      <c r="O102" s="554"/>
      <c r="P102" s="604"/>
      <c r="Q102" s="546"/>
    </row>
    <row r="103" spans="1:17" s="14" customFormat="1" ht="46.5" customHeight="1" x14ac:dyDescent="0.2">
      <c r="A103" s="561" t="s">
        <v>140</v>
      </c>
      <c r="B103" s="546" t="s">
        <v>129</v>
      </c>
      <c r="C103" s="547">
        <v>44196</v>
      </c>
      <c r="D103" s="50" t="s">
        <v>141</v>
      </c>
      <c r="E103" s="18" t="s">
        <v>142</v>
      </c>
      <c r="F103" s="216">
        <v>0.2</v>
      </c>
      <c r="G103" s="18" t="s">
        <v>43</v>
      </c>
      <c r="H103" s="18"/>
      <c r="I103" s="18"/>
      <c r="J103" s="19"/>
      <c r="K103" s="54">
        <v>1</v>
      </c>
      <c r="L103" s="54">
        <f t="shared" si="5"/>
        <v>0.2</v>
      </c>
      <c r="M103" s="554">
        <v>0.2</v>
      </c>
      <c r="N103" s="554">
        <f>SUM(L103:L107)*M103</f>
        <v>0.2</v>
      </c>
      <c r="O103" s="554">
        <f>+N103/M103</f>
        <v>1</v>
      </c>
      <c r="P103" s="603">
        <v>30000000</v>
      </c>
      <c r="Q103" s="569" t="s">
        <v>478</v>
      </c>
    </row>
    <row r="104" spans="1:17" s="14" customFormat="1" ht="39.75" customHeight="1" x14ac:dyDescent="0.2">
      <c r="A104" s="559"/>
      <c r="B104" s="546"/>
      <c r="C104" s="547"/>
      <c r="D104" s="209" t="s">
        <v>143</v>
      </c>
      <c r="E104" s="18" t="s">
        <v>142</v>
      </c>
      <c r="F104" s="216">
        <v>0.2</v>
      </c>
      <c r="G104" s="18"/>
      <c r="H104" s="18" t="s">
        <v>43</v>
      </c>
      <c r="I104" s="18"/>
      <c r="J104" s="19"/>
      <c r="K104" s="54">
        <v>1</v>
      </c>
      <c r="L104" s="54">
        <f t="shared" si="5"/>
        <v>0.2</v>
      </c>
      <c r="M104" s="554"/>
      <c r="N104" s="554"/>
      <c r="O104" s="554"/>
      <c r="P104" s="603"/>
      <c r="Q104" s="546"/>
    </row>
    <row r="105" spans="1:17" s="14" customFormat="1" ht="39.75" customHeight="1" x14ac:dyDescent="0.2">
      <c r="A105" s="559"/>
      <c r="B105" s="546"/>
      <c r="C105" s="547"/>
      <c r="D105" s="209" t="s">
        <v>144</v>
      </c>
      <c r="E105" s="18" t="s">
        <v>142</v>
      </c>
      <c r="F105" s="216">
        <v>0.2</v>
      </c>
      <c r="G105" s="18"/>
      <c r="H105" s="18" t="s">
        <v>43</v>
      </c>
      <c r="I105" s="18"/>
      <c r="J105" s="19"/>
      <c r="K105" s="54">
        <v>1</v>
      </c>
      <c r="L105" s="54">
        <f t="shared" si="5"/>
        <v>0.2</v>
      </c>
      <c r="M105" s="554"/>
      <c r="N105" s="554"/>
      <c r="O105" s="554"/>
      <c r="P105" s="603"/>
      <c r="Q105" s="546"/>
    </row>
    <row r="106" spans="1:17" s="14" customFormat="1" ht="39.75" customHeight="1" x14ac:dyDescent="0.2">
      <c r="A106" s="559"/>
      <c r="B106" s="546"/>
      <c r="C106" s="547"/>
      <c r="D106" s="209" t="s">
        <v>299</v>
      </c>
      <c r="E106" s="18" t="s">
        <v>142</v>
      </c>
      <c r="F106" s="216">
        <v>0.25</v>
      </c>
      <c r="G106" s="18"/>
      <c r="H106" s="18" t="s">
        <v>43</v>
      </c>
      <c r="I106" s="18" t="s">
        <v>43</v>
      </c>
      <c r="J106" s="19" t="s">
        <v>43</v>
      </c>
      <c r="K106" s="54">
        <v>1</v>
      </c>
      <c r="L106" s="54">
        <f t="shared" si="5"/>
        <v>0.25</v>
      </c>
      <c r="M106" s="554"/>
      <c r="N106" s="554"/>
      <c r="O106" s="554"/>
      <c r="P106" s="603"/>
      <c r="Q106" s="546"/>
    </row>
    <row r="107" spans="1:17" s="14" customFormat="1" ht="39.75" customHeight="1" x14ac:dyDescent="0.2">
      <c r="A107" s="560"/>
      <c r="B107" s="546"/>
      <c r="C107" s="547"/>
      <c r="D107" s="50" t="s">
        <v>145</v>
      </c>
      <c r="E107" s="18" t="s">
        <v>142</v>
      </c>
      <c r="F107" s="216">
        <v>0.15</v>
      </c>
      <c r="G107" s="18"/>
      <c r="H107" s="18" t="s">
        <v>43</v>
      </c>
      <c r="I107" s="18"/>
      <c r="J107" s="19" t="s">
        <v>43</v>
      </c>
      <c r="K107" s="54">
        <v>1</v>
      </c>
      <c r="L107" s="54">
        <f t="shared" si="5"/>
        <v>0.15</v>
      </c>
      <c r="M107" s="554"/>
      <c r="N107" s="554"/>
      <c r="O107" s="554"/>
      <c r="P107" s="603"/>
      <c r="Q107" s="546"/>
    </row>
    <row r="108" spans="1:17" s="14" customFormat="1" ht="82.5" customHeight="1" x14ac:dyDescent="0.2">
      <c r="A108" s="546" t="s">
        <v>146</v>
      </c>
      <c r="B108" s="546" t="s">
        <v>129</v>
      </c>
      <c r="C108" s="547">
        <v>44196</v>
      </c>
      <c r="D108" s="69" t="s">
        <v>147</v>
      </c>
      <c r="E108" s="67" t="s">
        <v>142</v>
      </c>
      <c r="F108" s="216">
        <v>0.35</v>
      </c>
      <c r="G108" s="67" t="s">
        <v>43</v>
      </c>
      <c r="H108" s="67"/>
      <c r="I108" s="67"/>
      <c r="J108" s="68"/>
      <c r="K108" s="54">
        <v>1</v>
      </c>
      <c r="L108" s="54">
        <f t="shared" si="5"/>
        <v>0.35</v>
      </c>
      <c r="M108" s="554">
        <v>0.2</v>
      </c>
      <c r="N108" s="554">
        <f>SUM(L108:L111)*M108</f>
        <v>0.2</v>
      </c>
      <c r="O108" s="554">
        <f>+N108/M108</f>
        <v>1</v>
      </c>
      <c r="P108" s="603">
        <v>60000000</v>
      </c>
      <c r="Q108" s="569" t="s">
        <v>479</v>
      </c>
    </row>
    <row r="109" spans="1:17" s="14" customFormat="1" ht="55.5" customHeight="1" x14ac:dyDescent="0.2">
      <c r="A109" s="546"/>
      <c r="B109" s="546"/>
      <c r="C109" s="547"/>
      <c r="D109" s="69" t="s">
        <v>148</v>
      </c>
      <c r="E109" s="67" t="s">
        <v>142</v>
      </c>
      <c r="F109" s="216">
        <v>0.3</v>
      </c>
      <c r="G109" s="67" t="s">
        <v>43</v>
      </c>
      <c r="H109" s="67" t="s">
        <v>43</v>
      </c>
      <c r="I109" s="67" t="s">
        <v>43</v>
      </c>
      <c r="J109" s="68" t="s">
        <v>43</v>
      </c>
      <c r="K109" s="54">
        <v>1</v>
      </c>
      <c r="L109" s="54">
        <f t="shared" si="5"/>
        <v>0.3</v>
      </c>
      <c r="M109" s="554"/>
      <c r="N109" s="554"/>
      <c r="O109" s="554"/>
      <c r="P109" s="603"/>
      <c r="Q109" s="546"/>
    </row>
    <row r="110" spans="1:17" s="14" customFormat="1" ht="40.5" customHeight="1" x14ac:dyDescent="0.2">
      <c r="A110" s="546"/>
      <c r="B110" s="546"/>
      <c r="C110" s="547"/>
      <c r="D110" s="69" t="s">
        <v>149</v>
      </c>
      <c r="E110" s="67" t="s">
        <v>150</v>
      </c>
      <c r="F110" s="216">
        <v>0.15</v>
      </c>
      <c r="G110" s="67"/>
      <c r="H110" s="67" t="s">
        <v>43</v>
      </c>
      <c r="I110" s="67" t="s">
        <v>43</v>
      </c>
      <c r="J110" s="68" t="s">
        <v>43</v>
      </c>
      <c r="K110" s="54">
        <v>1</v>
      </c>
      <c r="L110" s="54">
        <f t="shared" si="5"/>
        <v>0.15</v>
      </c>
      <c r="M110" s="554"/>
      <c r="N110" s="554"/>
      <c r="O110" s="554"/>
      <c r="P110" s="603"/>
      <c r="Q110" s="546"/>
    </row>
    <row r="111" spans="1:17" s="14" customFormat="1" ht="60" customHeight="1" thickBot="1" x14ac:dyDescent="0.25">
      <c r="A111" s="546"/>
      <c r="B111" s="546"/>
      <c r="C111" s="547"/>
      <c r="D111" s="69" t="s">
        <v>151</v>
      </c>
      <c r="E111" s="67" t="s">
        <v>142</v>
      </c>
      <c r="F111" s="216">
        <v>0.2</v>
      </c>
      <c r="G111" s="224"/>
      <c r="H111" s="224"/>
      <c r="I111" s="224"/>
      <c r="J111" s="225" t="s">
        <v>43</v>
      </c>
      <c r="K111" s="230">
        <v>1</v>
      </c>
      <c r="L111" s="230">
        <f t="shared" si="5"/>
        <v>0.2</v>
      </c>
      <c r="M111" s="565"/>
      <c r="N111" s="565"/>
      <c r="O111" s="565"/>
      <c r="P111" s="603"/>
      <c r="Q111" s="546"/>
    </row>
    <row r="112" spans="1:17" s="14" customFormat="1" ht="29.25" customHeight="1" thickBot="1" x14ac:dyDescent="0.25">
      <c r="A112" s="21"/>
      <c r="B112" s="21"/>
      <c r="C112" s="22"/>
      <c r="D112" s="212"/>
      <c r="E112" s="21"/>
      <c r="F112" s="222"/>
      <c r="G112" s="611" t="s">
        <v>437</v>
      </c>
      <c r="H112" s="612"/>
      <c r="I112" s="612"/>
      <c r="J112" s="612"/>
      <c r="K112" s="321"/>
      <c r="L112" s="233"/>
      <c r="M112" s="233"/>
      <c r="N112" s="287">
        <f>SUM(N95:N111)</f>
        <v>1</v>
      </c>
      <c r="O112" s="288">
        <f>AVERAGE(O95:O111)</f>
        <v>1</v>
      </c>
      <c r="P112" s="223"/>
      <c r="Q112" s="21"/>
    </row>
    <row r="113" spans="1:17" s="14" customFormat="1" ht="20.25" customHeight="1" x14ac:dyDescent="0.2">
      <c r="A113" s="21"/>
      <c r="B113" s="21"/>
      <c r="C113" s="22"/>
      <c r="D113" s="212"/>
      <c r="E113" s="21"/>
      <c r="F113" s="222"/>
      <c r="G113" s="21"/>
      <c r="H113" s="21"/>
      <c r="I113" s="21"/>
      <c r="J113" s="22"/>
      <c r="K113" s="24"/>
      <c r="L113" s="24"/>
      <c r="M113" s="310"/>
      <c r="N113" s="24"/>
      <c r="O113" s="24"/>
      <c r="P113" s="223"/>
      <c r="Q113" s="21"/>
    </row>
    <row r="114" spans="1:17" s="14" customFormat="1" x14ac:dyDescent="0.2">
      <c r="A114" s="26"/>
      <c r="B114" s="21"/>
      <c r="C114" s="27"/>
      <c r="D114" s="28"/>
      <c r="E114" s="29"/>
      <c r="F114" s="30"/>
      <c r="G114" s="29"/>
      <c r="H114" s="29"/>
      <c r="I114" s="29"/>
      <c r="J114" s="31"/>
      <c r="K114" s="31"/>
      <c r="L114" s="31"/>
      <c r="M114" s="31"/>
      <c r="N114" s="31"/>
      <c r="O114" s="31"/>
      <c r="P114" s="32"/>
      <c r="Q114" s="32"/>
    </row>
    <row r="115" spans="1:17" s="5" customFormat="1" ht="18" customHeight="1" x14ac:dyDescent="0.2">
      <c r="A115" s="590" t="s">
        <v>152</v>
      </c>
      <c r="B115" s="591"/>
      <c r="C115" s="592" t="s">
        <v>153</v>
      </c>
      <c r="D115" s="593"/>
      <c r="E115" s="593"/>
      <c r="F115" s="593"/>
      <c r="G115" s="593"/>
      <c r="H115" s="593"/>
      <c r="I115" s="593"/>
      <c r="J115" s="593"/>
      <c r="K115" s="593"/>
      <c r="L115" s="593"/>
      <c r="M115" s="593"/>
      <c r="N115" s="593"/>
      <c r="O115" s="593"/>
      <c r="P115" s="593"/>
      <c r="Q115" s="593"/>
    </row>
    <row r="116" spans="1:17" s="5" customFormat="1" ht="25.5" x14ac:dyDescent="0.2">
      <c r="A116" s="594" t="s">
        <v>13</v>
      </c>
      <c r="B116" s="6" t="s">
        <v>14</v>
      </c>
      <c r="C116" s="6" t="s">
        <v>15</v>
      </c>
      <c r="D116" s="7" t="s">
        <v>16</v>
      </c>
      <c r="E116" s="8" t="s">
        <v>14</v>
      </c>
      <c r="F116" s="596" t="s">
        <v>17</v>
      </c>
      <c r="G116" s="598" t="s">
        <v>18</v>
      </c>
      <c r="H116" s="599"/>
      <c r="I116" s="599"/>
      <c r="J116" s="600"/>
      <c r="K116" s="76" t="s">
        <v>436</v>
      </c>
      <c r="L116" s="76" t="s">
        <v>430</v>
      </c>
      <c r="M116" s="75" t="s">
        <v>431</v>
      </c>
      <c r="N116" s="75" t="s">
        <v>430</v>
      </c>
      <c r="O116" s="202" t="s">
        <v>432</v>
      </c>
      <c r="P116" s="9" t="s">
        <v>54</v>
      </c>
      <c r="Q116" s="601" t="s">
        <v>20</v>
      </c>
    </row>
    <row r="117" spans="1:17" s="5" customFormat="1" ht="25.5" x14ac:dyDescent="0.2">
      <c r="A117" s="595"/>
      <c r="B117" s="10" t="s">
        <v>21</v>
      </c>
      <c r="C117" s="6" t="s">
        <v>22</v>
      </c>
      <c r="D117" s="11" t="s">
        <v>23</v>
      </c>
      <c r="E117" s="12" t="s">
        <v>24</v>
      </c>
      <c r="F117" s="597"/>
      <c r="G117" s="12" t="s">
        <v>25</v>
      </c>
      <c r="H117" s="12" t="s">
        <v>26</v>
      </c>
      <c r="I117" s="12" t="s">
        <v>27</v>
      </c>
      <c r="J117" s="12" t="s">
        <v>28</v>
      </c>
      <c r="K117" s="76" t="s">
        <v>433</v>
      </c>
      <c r="L117" s="76" t="s">
        <v>434</v>
      </c>
      <c r="M117" s="75" t="s">
        <v>435</v>
      </c>
      <c r="N117" s="75" t="s">
        <v>22</v>
      </c>
      <c r="O117" s="202" t="s">
        <v>22</v>
      </c>
      <c r="P117" s="13" t="s">
        <v>29</v>
      </c>
      <c r="Q117" s="602"/>
    </row>
    <row r="118" spans="1:17" s="14" customFormat="1" ht="25.5" x14ac:dyDescent="0.2">
      <c r="A118" s="560" t="s">
        <v>154</v>
      </c>
      <c r="B118" s="560" t="s">
        <v>155</v>
      </c>
      <c r="C118" s="564">
        <v>44196</v>
      </c>
      <c r="D118" s="296" t="s">
        <v>156</v>
      </c>
      <c r="E118" s="18" t="s">
        <v>157</v>
      </c>
      <c r="F118" s="56">
        <v>0.1</v>
      </c>
      <c r="G118" s="57"/>
      <c r="H118" s="57"/>
      <c r="I118" s="201" t="s">
        <v>43</v>
      </c>
      <c r="J118" s="33"/>
      <c r="K118" s="54">
        <v>1</v>
      </c>
      <c r="L118" s="54">
        <f t="shared" ref="L118:L178" si="6">+K118*F118</f>
        <v>0.1</v>
      </c>
      <c r="M118" s="589">
        <v>4.3478260869565202E-2</v>
      </c>
      <c r="N118" s="554">
        <f>SUM(L118:L123)*M118</f>
        <v>4.3260869565217373E-2</v>
      </c>
      <c r="O118" s="554">
        <f>+N118/M118</f>
        <v>0.99499999999999988</v>
      </c>
      <c r="P118" s="577">
        <v>40000000</v>
      </c>
      <c r="Q118" s="588" t="s">
        <v>480</v>
      </c>
    </row>
    <row r="119" spans="1:17" s="14" customFormat="1" ht="28.5" customHeight="1" x14ac:dyDescent="0.2">
      <c r="A119" s="560"/>
      <c r="B119" s="560"/>
      <c r="C119" s="560"/>
      <c r="D119" s="55" t="s">
        <v>158</v>
      </c>
      <c r="E119" s="18" t="s">
        <v>159</v>
      </c>
      <c r="F119" s="56">
        <v>0.1</v>
      </c>
      <c r="G119" s="201" t="s">
        <v>43</v>
      </c>
      <c r="H119" s="57"/>
      <c r="I119" s="201"/>
      <c r="J119" s="258" t="s">
        <v>43</v>
      </c>
      <c r="K119" s="54">
        <v>0.95</v>
      </c>
      <c r="L119" s="54">
        <f t="shared" si="6"/>
        <v>9.5000000000000001E-2</v>
      </c>
      <c r="M119" s="589"/>
      <c r="N119" s="554"/>
      <c r="O119" s="554"/>
      <c r="P119" s="577"/>
      <c r="Q119" s="560"/>
    </row>
    <row r="120" spans="1:17" s="14" customFormat="1" ht="45" customHeight="1" x14ac:dyDescent="0.2">
      <c r="A120" s="546"/>
      <c r="B120" s="546"/>
      <c r="C120" s="546"/>
      <c r="D120" s="43" t="s">
        <v>160</v>
      </c>
      <c r="E120" s="18" t="s">
        <v>161</v>
      </c>
      <c r="F120" s="48">
        <v>0.2</v>
      </c>
      <c r="G120" s="18"/>
      <c r="H120" s="66" t="s">
        <v>43</v>
      </c>
      <c r="I120" s="18"/>
      <c r="J120" s="65" t="s">
        <v>43</v>
      </c>
      <c r="K120" s="210">
        <v>1</v>
      </c>
      <c r="L120" s="54">
        <f t="shared" si="6"/>
        <v>0.2</v>
      </c>
      <c r="M120" s="589"/>
      <c r="N120" s="554"/>
      <c r="O120" s="554"/>
      <c r="P120" s="553"/>
      <c r="Q120" s="546"/>
    </row>
    <row r="121" spans="1:17" s="14" customFormat="1" ht="25.5" x14ac:dyDescent="0.2">
      <c r="A121" s="546"/>
      <c r="B121" s="546"/>
      <c r="C121" s="546"/>
      <c r="D121" s="50" t="s">
        <v>162</v>
      </c>
      <c r="E121" s="18" t="s">
        <v>161</v>
      </c>
      <c r="F121" s="48">
        <v>0.2</v>
      </c>
      <c r="G121" s="66" t="s">
        <v>43</v>
      </c>
      <c r="H121" s="66" t="s">
        <v>43</v>
      </c>
      <c r="I121" s="18"/>
      <c r="J121" s="19"/>
      <c r="K121" s="54">
        <v>1</v>
      </c>
      <c r="L121" s="54">
        <f t="shared" si="6"/>
        <v>0.2</v>
      </c>
      <c r="M121" s="589"/>
      <c r="N121" s="554"/>
      <c r="O121" s="554"/>
      <c r="P121" s="553"/>
      <c r="Q121" s="546"/>
    </row>
    <row r="122" spans="1:17" s="14" customFormat="1" ht="32.25" customHeight="1" x14ac:dyDescent="0.2">
      <c r="A122" s="546"/>
      <c r="B122" s="546"/>
      <c r="C122" s="546"/>
      <c r="D122" s="50" t="s">
        <v>163</v>
      </c>
      <c r="E122" s="18" t="s">
        <v>164</v>
      </c>
      <c r="F122" s="48">
        <v>0.2</v>
      </c>
      <c r="G122" s="18"/>
      <c r="H122" s="66" t="s">
        <v>43</v>
      </c>
      <c r="I122" s="18"/>
      <c r="J122" s="65" t="s">
        <v>43</v>
      </c>
      <c r="K122" s="210">
        <v>1</v>
      </c>
      <c r="L122" s="54">
        <f t="shared" si="6"/>
        <v>0.2</v>
      </c>
      <c r="M122" s="589"/>
      <c r="N122" s="554"/>
      <c r="O122" s="554"/>
      <c r="P122" s="553"/>
      <c r="Q122" s="546"/>
    </row>
    <row r="123" spans="1:17" s="14" customFormat="1" ht="25.5" x14ac:dyDescent="0.2">
      <c r="A123" s="546"/>
      <c r="B123" s="546"/>
      <c r="C123" s="546"/>
      <c r="D123" s="50" t="s">
        <v>165</v>
      </c>
      <c r="E123" s="18" t="s">
        <v>157</v>
      </c>
      <c r="F123" s="48">
        <v>0.2</v>
      </c>
      <c r="G123" s="18"/>
      <c r="H123" s="66" t="s">
        <v>43</v>
      </c>
      <c r="I123" s="18"/>
      <c r="J123" s="65" t="s">
        <v>43</v>
      </c>
      <c r="K123" s="210">
        <v>1</v>
      </c>
      <c r="L123" s="54">
        <f t="shared" si="6"/>
        <v>0.2</v>
      </c>
      <c r="M123" s="589"/>
      <c r="N123" s="554"/>
      <c r="O123" s="554"/>
      <c r="P123" s="553"/>
      <c r="Q123" s="546"/>
    </row>
    <row r="124" spans="1:17" s="14" customFormat="1" ht="46.5" customHeight="1" x14ac:dyDescent="0.2">
      <c r="A124" s="546" t="s">
        <v>166</v>
      </c>
      <c r="B124" s="546" t="s">
        <v>155</v>
      </c>
      <c r="C124" s="547">
        <v>44196</v>
      </c>
      <c r="D124" s="208" t="s">
        <v>167</v>
      </c>
      <c r="E124" s="18" t="s">
        <v>168</v>
      </c>
      <c r="F124" s="48">
        <v>0.25</v>
      </c>
      <c r="G124" s="18"/>
      <c r="H124" s="66" t="s">
        <v>43</v>
      </c>
      <c r="I124" s="18"/>
      <c r="J124" s="65" t="s">
        <v>43</v>
      </c>
      <c r="K124" s="210">
        <v>1</v>
      </c>
      <c r="L124" s="54">
        <f t="shared" si="6"/>
        <v>0.25</v>
      </c>
      <c r="M124" s="554">
        <v>4.3478260869565216E-2</v>
      </c>
      <c r="N124" s="554">
        <f>SUM(L124:L126)*M124</f>
        <v>4.3478260869565216E-2</v>
      </c>
      <c r="O124" s="554">
        <f>+N124/M124</f>
        <v>1</v>
      </c>
      <c r="P124" s="553">
        <v>5000000</v>
      </c>
      <c r="Q124" s="569" t="s">
        <v>480</v>
      </c>
    </row>
    <row r="125" spans="1:17" s="14" customFormat="1" ht="35.25" customHeight="1" x14ac:dyDescent="0.2">
      <c r="A125" s="546"/>
      <c r="B125" s="546"/>
      <c r="C125" s="547"/>
      <c r="D125" s="43" t="s">
        <v>169</v>
      </c>
      <c r="E125" s="18" t="s">
        <v>168</v>
      </c>
      <c r="F125" s="48">
        <v>0.5</v>
      </c>
      <c r="G125" s="18"/>
      <c r="H125" s="66" t="s">
        <v>43</v>
      </c>
      <c r="I125" s="18"/>
      <c r="J125" s="65" t="s">
        <v>43</v>
      </c>
      <c r="K125" s="210">
        <v>1</v>
      </c>
      <c r="L125" s="54">
        <f t="shared" si="6"/>
        <v>0.5</v>
      </c>
      <c r="M125" s="554"/>
      <c r="N125" s="554"/>
      <c r="O125" s="554"/>
      <c r="P125" s="553"/>
      <c r="Q125" s="546"/>
    </row>
    <row r="126" spans="1:17" s="14" customFormat="1" ht="30" customHeight="1" x14ac:dyDescent="0.2">
      <c r="A126" s="546"/>
      <c r="B126" s="546"/>
      <c r="C126" s="547"/>
      <c r="D126" s="208" t="s">
        <v>170</v>
      </c>
      <c r="E126" s="18" t="s">
        <v>168</v>
      </c>
      <c r="F126" s="54">
        <v>0.25</v>
      </c>
      <c r="G126" s="18"/>
      <c r="H126" s="18"/>
      <c r="I126" s="66" t="s">
        <v>43</v>
      </c>
      <c r="J126" s="304" t="s">
        <v>43</v>
      </c>
      <c r="K126" s="54">
        <v>1</v>
      </c>
      <c r="L126" s="54">
        <f t="shared" si="6"/>
        <v>0.25</v>
      </c>
      <c r="M126" s="554"/>
      <c r="N126" s="554"/>
      <c r="O126" s="554"/>
      <c r="P126" s="553"/>
      <c r="Q126" s="546"/>
    </row>
    <row r="127" spans="1:17" s="14" customFormat="1" ht="51" x14ac:dyDescent="0.2">
      <c r="A127" s="569" t="s">
        <v>301</v>
      </c>
      <c r="B127" s="546" t="s">
        <v>155</v>
      </c>
      <c r="C127" s="547">
        <v>44012</v>
      </c>
      <c r="D127" s="63" t="s">
        <v>302</v>
      </c>
      <c r="E127" s="58" t="s">
        <v>159</v>
      </c>
      <c r="F127" s="48">
        <v>0.4</v>
      </c>
      <c r="G127" s="67" t="s">
        <v>43</v>
      </c>
      <c r="H127" s="18"/>
      <c r="I127" s="18"/>
      <c r="J127" s="18"/>
      <c r="K127" s="54">
        <v>1</v>
      </c>
      <c r="L127" s="54">
        <f t="shared" si="6"/>
        <v>0.4</v>
      </c>
      <c r="M127" s="554">
        <v>4.3478260869565216E-2</v>
      </c>
      <c r="N127" s="554">
        <f>SUM(L127:L129)*M127</f>
        <v>3.6956521739130437E-2</v>
      </c>
      <c r="O127" s="554">
        <f>+N127/M127</f>
        <v>0.85000000000000009</v>
      </c>
      <c r="P127" s="553">
        <v>5000000</v>
      </c>
      <c r="Q127" s="569" t="s">
        <v>481</v>
      </c>
    </row>
    <row r="128" spans="1:17" s="14" customFormat="1" ht="30" customHeight="1" x14ac:dyDescent="0.2">
      <c r="A128" s="546"/>
      <c r="B128" s="546"/>
      <c r="C128" s="547"/>
      <c r="D128" s="44" t="s">
        <v>171</v>
      </c>
      <c r="E128" s="58" t="s">
        <v>159</v>
      </c>
      <c r="F128" s="48">
        <v>0.3</v>
      </c>
      <c r="G128" s="18"/>
      <c r="H128" s="18"/>
      <c r="I128" s="18"/>
      <c r="J128" s="228" t="s">
        <v>43</v>
      </c>
      <c r="K128" s="315">
        <v>0.5</v>
      </c>
      <c r="L128" s="54">
        <f t="shared" si="6"/>
        <v>0.15</v>
      </c>
      <c r="M128" s="554"/>
      <c r="N128" s="554"/>
      <c r="O128" s="554"/>
      <c r="P128" s="553"/>
      <c r="Q128" s="546"/>
    </row>
    <row r="129" spans="1:17" s="14" customFormat="1" ht="58.5" customHeight="1" x14ac:dyDescent="0.2">
      <c r="A129" s="561"/>
      <c r="B129" s="546"/>
      <c r="C129" s="547"/>
      <c r="D129" s="44" t="s">
        <v>172</v>
      </c>
      <c r="E129" s="58" t="s">
        <v>159</v>
      </c>
      <c r="F129" s="48">
        <v>0.3</v>
      </c>
      <c r="G129" s="18"/>
      <c r="H129" s="18" t="s">
        <v>43</v>
      </c>
      <c r="I129" s="18"/>
      <c r="J129" s="18"/>
      <c r="K129" s="54">
        <v>1</v>
      </c>
      <c r="L129" s="54">
        <f t="shared" si="6"/>
        <v>0.3</v>
      </c>
      <c r="M129" s="554"/>
      <c r="N129" s="554"/>
      <c r="O129" s="554"/>
      <c r="P129" s="553"/>
      <c r="Q129" s="546"/>
    </row>
    <row r="130" spans="1:17" s="14" customFormat="1" ht="123.75" customHeight="1" x14ac:dyDescent="0.2">
      <c r="A130" s="261" t="s">
        <v>173</v>
      </c>
      <c r="B130" s="265" t="s">
        <v>174</v>
      </c>
      <c r="C130" s="267">
        <v>44196</v>
      </c>
      <c r="D130" s="43" t="s">
        <v>175</v>
      </c>
      <c r="E130" s="261" t="s">
        <v>176</v>
      </c>
      <c r="F130" s="48">
        <v>1</v>
      </c>
      <c r="G130" s="261"/>
      <c r="H130" s="261" t="s">
        <v>43</v>
      </c>
      <c r="I130" s="261" t="s">
        <v>43</v>
      </c>
      <c r="J130" s="262" t="s">
        <v>43</v>
      </c>
      <c r="K130" s="54">
        <v>1</v>
      </c>
      <c r="L130" s="54">
        <f t="shared" si="6"/>
        <v>1</v>
      </c>
      <c r="M130" s="264">
        <v>4.3478260869565216E-2</v>
      </c>
      <c r="N130" s="264">
        <f>SUM(L130)*M130</f>
        <v>4.3478260869565216E-2</v>
      </c>
      <c r="O130" s="264">
        <f>+N130/M130</f>
        <v>1</v>
      </c>
      <c r="P130" s="34">
        <v>1000000</v>
      </c>
      <c r="Q130" s="578" t="s">
        <v>488</v>
      </c>
    </row>
    <row r="131" spans="1:17" s="14" customFormat="1" ht="81" customHeight="1" x14ac:dyDescent="0.2">
      <c r="A131" s="563" t="s">
        <v>177</v>
      </c>
      <c r="B131" s="561" t="s">
        <v>174</v>
      </c>
      <c r="C131" s="563">
        <v>44196</v>
      </c>
      <c r="D131" s="43" t="s">
        <v>178</v>
      </c>
      <c r="E131" s="261" t="s">
        <v>179</v>
      </c>
      <c r="F131" s="48">
        <v>0.5</v>
      </c>
      <c r="G131" s="261"/>
      <c r="H131" s="268" t="s">
        <v>43</v>
      </c>
      <c r="I131" s="268" t="s">
        <v>43</v>
      </c>
      <c r="J131" s="263" t="s">
        <v>43</v>
      </c>
      <c r="K131" s="210">
        <v>1</v>
      </c>
      <c r="L131" s="54">
        <f t="shared" si="6"/>
        <v>0.5</v>
      </c>
      <c r="M131" s="565">
        <v>4.3478260869565216E-2</v>
      </c>
      <c r="N131" s="554">
        <f>SUM(L131:L132)*M131</f>
        <v>4.3478260869565216E-2</v>
      </c>
      <c r="O131" s="554">
        <f>+N131/M131</f>
        <v>1</v>
      </c>
      <c r="P131" s="548">
        <v>10000000</v>
      </c>
      <c r="Q131" s="559"/>
    </row>
    <row r="132" spans="1:17" s="14" customFormat="1" ht="99.75" customHeight="1" x14ac:dyDescent="0.2">
      <c r="A132" s="564"/>
      <c r="B132" s="560"/>
      <c r="C132" s="564"/>
      <c r="D132" s="43" t="s">
        <v>298</v>
      </c>
      <c r="E132" s="261" t="s">
        <v>180</v>
      </c>
      <c r="F132" s="48">
        <v>0.5</v>
      </c>
      <c r="G132" s="261"/>
      <c r="H132" s="261" t="s">
        <v>43</v>
      </c>
      <c r="I132" s="261"/>
      <c r="J132" s="262" t="s">
        <v>43</v>
      </c>
      <c r="K132" s="54">
        <v>1</v>
      </c>
      <c r="L132" s="54">
        <f t="shared" si="6"/>
        <v>0.5</v>
      </c>
      <c r="M132" s="587"/>
      <c r="N132" s="554"/>
      <c r="O132" s="554"/>
      <c r="P132" s="549"/>
      <c r="Q132" s="559"/>
    </row>
    <row r="133" spans="1:17" s="14" customFormat="1" ht="38.25" customHeight="1" x14ac:dyDescent="0.2">
      <c r="A133" s="547" t="s">
        <v>181</v>
      </c>
      <c r="B133" s="559" t="s">
        <v>174</v>
      </c>
      <c r="C133" s="547">
        <v>44196</v>
      </c>
      <c r="D133" s="43" t="s">
        <v>182</v>
      </c>
      <c r="E133" s="261" t="s">
        <v>183</v>
      </c>
      <c r="F133" s="48">
        <v>0.4</v>
      </c>
      <c r="G133" s="261"/>
      <c r="H133" s="261" t="s">
        <v>43</v>
      </c>
      <c r="I133" s="261"/>
      <c r="J133" s="262" t="s">
        <v>43</v>
      </c>
      <c r="K133" s="54">
        <v>1</v>
      </c>
      <c r="L133" s="54">
        <f t="shared" si="6"/>
        <v>0.4</v>
      </c>
      <c r="M133" s="554">
        <v>4.3478260869565216E-2</v>
      </c>
      <c r="N133" s="554">
        <f>SUM(L133:L138)*M133</f>
        <v>4.3478260869565216E-2</v>
      </c>
      <c r="O133" s="554">
        <f>+N133/M133</f>
        <v>1</v>
      </c>
      <c r="P133" s="549">
        <v>50000000</v>
      </c>
      <c r="Q133" s="559"/>
    </row>
    <row r="134" spans="1:17" s="14" customFormat="1" ht="25.5" x14ac:dyDescent="0.2">
      <c r="A134" s="547"/>
      <c r="B134" s="559"/>
      <c r="C134" s="547"/>
      <c r="D134" s="208" t="s">
        <v>304</v>
      </c>
      <c r="E134" s="261" t="s">
        <v>183</v>
      </c>
      <c r="F134" s="48">
        <v>0.1</v>
      </c>
      <c r="G134" s="261"/>
      <c r="H134" s="261"/>
      <c r="I134" s="268" t="s">
        <v>43</v>
      </c>
      <c r="J134" s="263" t="s">
        <v>43</v>
      </c>
      <c r="K134" s="210">
        <v>1</v>
      </c>
      <c r="L134" s="54">
        <f t="shared" si="6"/>
        <v>0.1</v>
      </c>
      <c r="M134" s="554"/>
      <c r="N134" s="554"/>
      <c r="O134" s="554"/>
      <c r="P134" s="549"/>
      <c r="Q134" s="559"/>
    </row>
    <row r="135" spans="1:17" s="14" customFormat="1" ht="38.25" x14ac:dyDescent="0.2">
      <c r="A135" s="547"/>
      <c r="B135" s="559"/>
      <c r="C135" s="547"/>
      <c r="D135" s="208" t="s">
        <v>305</v>
      </c>
      <c r="E135" s="261" t="s">
        <v>183</v>
      </c>
      <c r="F135" s="48">
        <v>0.1</v>
      </c>
      <c r="G135" s="261"/>
      <c r="H135" s="261"/>
      <c r="I135" s="268" t="s">
        <v>43</v>
      </c>
      <c r="J135" s="262"/>
      <c r="K135" s="54">
        <v>1</v>
      </c>
      <c r="L135" s="54">
        <f t="shared" si="6"/>
        <v>0.1</v>
      </c>
      <c r="M135" s="554"/>
      <c r="N135" s="554"/>
      <c r="O135" s="554"/>
      <c r="P135" s="549"/>
      <c r="Q135" s="559"/>
    </row>
    <row r="136" spans="1:17" s="14" customFormat="1" ht="30.75" customHeight="1" x14ac:dyDescent="0.2">
      <c r="A136" s="547"/>
      <c r="B136" s="559"/>
      <c r="C136" s="547"/>
      <c r="D136" s="208" t="s">
        <v>306</v>
      </c>
      <c r="E136" s="268" t="s">
        <v>183</v>
      </c>
      <c r="F136" s="64">
        <v>0.1</v>
      </c>
      <c r="G136" s="271"/>
      <c r="H136" s="268" t="s">
        <v>43</v>
      </c>
      <c r="I136" s="268" t="s">
        <v>43</v>
      </c>
      <c r="J136" s="272"/>
      <c r="K136" s="210">
        <v>1</v>
      </c>
      <c r="L136" s="54">
        <f t="shared" si="6"/>
        <v>0.1</v>
      </c>
      <c r="M136" s="554"/>
      <c r="N136" s="554"/>
      <c r="O136" s="554"/>
      <c r="P136" s="549"/>
      <c r="Q136" s="559"/>
    </row>
    <row r="137" spans="1:17" s="14" customFormat="1" ht="76.5" x14ac:dyDescent="0.2">
      <c r="A137" s="547"/>
      <c r="B137" s="559"/>
      <c r="C137" s="547"/>
      <c r="D137" s="208" t="s">
        <v>303</v>
      </c>
      <c r="E137" s="261" t="s">
        <v>183</v>
      </c>
      <c r="F137" s="48">
        <v>0.1</v>
      </c>
      <c r="G137" s="51"/>
      <c r="H137" s="51"/>
      <c r="I137" s="51"/>
      <c r="J137" s="62" t="s">
        <v>43</v>
      </c>
      <c r="K137" s="211">
        <v>1</v>
      </c>
      <c r="L137" s="54">
        <f t="shared" si="6"/>
        <v>0.1</v>
      </c>
      <c r="M137" s="554"/>
      <c r="N137" s="554"/>
      <c r="O137" s="554"/>
      <c r="P137" s="549"/>
      <c r="Q137" s="559"/>
    </row>
    <row r="138" spans="1:17" s="14" customFormat="1" ht="51" customHeight="1" x14ac:dyDescent="0.2">
      <c r="A138" s="547"/>
      <c r="B138" s="560"/>
      <c r="C138" s="547"/>
      <c r="D138" s="69" t="s">
        <v>184</v>
      </c>
      <c r="E138" s="261" t="s">
        <v>183</v>
      </c>
      <c r="F138" s="48">
        <v>0.2</v>
      </c>
      <c r="G138" s="51"/>
      <c r="H138" s="62" t="s">
        <v>43</v>
      </c>
      <c r="I138" s="62" t="s">
        <v>43</v>
      </c>
      <c r="J138" s="62" t="s">
        <v>43</v>
      </c>
      <c r="K138" s="211">
        <v>1</v>
      </c>
      <c r="L138" s="54">
        <f t="shared" si="6"/>
        <v>0.2</v>
      </c>
      <c r="M138" s="554"/>
      <c r="N138" s="554"/>
      <c r="O138" s="554"/>
      <c r="P138" s="550"/>
      <c r="Q138" s="559"/>
    </row>
    <row r="139" spans="1:17" s="14" customFormat="1" ht="25.5" x14ac:dyDescent="0.2">
      <c r="A139" s="579" t="s">
        <v>185</v>
      </c>
      <c r="B139" s="561" t="s">
        <v>174</v>
      </c>
      <c r="C139" s="562">
        <v>44196</v>
      </c>
      <c r="D139" s="44" t="s">
        <v>186</v>
      </c>
      <c r="E139" s="583" t="s">
        <v>187</v>
      </c>
      <c r="F139" s="48">
        <v>0.1</v>
      </c>
      <c r="G139" s="51"/>
      <c r="H139" s="51"/>
      <c r="I139" s="62" t="s">
        <v>43</v>
      </c>
      <c r="J139" s="51"/>
      <c r="K139" s="273">
        <v>0.9</v>
      </c>
      <c r="L139" s="54">
        <f t="shared" si="6"/>
        <v>9.0000000000000011E-2</v>
      </c>
      <c r="M139" s="554">
        <v>4.3478260869565216E-2</v>
      </c>
      <c r="N139" s="554">
        <f>SUM(L139:L147)*M139</f>
        <v>4.3043478260869565E-2</v>
      </c>
      <c r="O139" s="554">
        <f>+N139/M139</f>
        <v>0.99</v>
      </c>
      <c r="P139" s="584">
        <v>70000000</v>
      </c>
      <c r="Q139" s="559"/>
    </row>
    <row r="140" spans="1:17" s="14" customFormat="1" ht="25.5" x14ac:dyDescent="0.2">
      <c r="A140" s="580"/>
      <c r="B140" s="559"/>
      <c r="C140" s="581"/>
      <c r="D140" s="63" t="s">
        <v>307</v>
      </c>
      <c r="E140" s="583"/>
      <c r="F140" s="48">
        <v>0.1</v>
      </c>
      <c r="G140" s="51"/>
      <c r="H140" s="51"/>
      <c r="I140" s="62" t="s">
        <v>43</v>
      </c>
      <c r="J140" s="62" t="s">
        <v>43</v>
      </c>
      <c r="K140" s="211">
        <v>1</v>
      </c>
      <c r="L140" s="54">
        <f t="shared" si="6"/>
        <v>0.1</v>
      </c>
      <c r="M140" s="554"/>
      <c r="N140" s="554"/>
      <c r="O140" s="554"/>
      <c r="P140" s="585"/>
      <c r="Q140" s="559"/>
    </row>
    <row r="141" spans="1:17" s="14" customFormat="1" ht="51" x14ac:dyDescent="0.2">
      <c r="A141" s="580"/>
      <c r="B141" s="559"/>
      <c r="C141" s="581"/>
      <c r="D141" s="63" t="s">
        <v>308</v>
      </c>
      <c r="E141" s="583"/>
      <c r="F141" s="48">
        <v>0.1</v>
      </c>
      <c r="G141" s="51"/>
      <c r="H141" s="51"/>
      <c r="I141" s="62" t="s">
        <v>43</v>
      </c>
      <c r="J141" s="62" t="s">
        <v>43</v>
      </c>
      <c r="K141" s="211">
        <v>1</v>
      </c>
      <c r="L141" s="54">
        <f t="shared" si="6"/>
        <v>0.1</v>
      </c>
      <c r="M141" s="554"/>
      <c r="N141" s="554"/>
      <c r="O141" s="554"/>
      <c r="P141" s="585"/>
      <c r="Q141" s="559"/>
    </row>
    <row r="142" spans="1:17" s="14" customFormat="1" ht="38.25" x14ac:dyDescent="0.2">
      <c r="A142" s="580"/>
      <c r="B142" s="559"/>
      <c r="C142" s="581"/>
      <c r="D142" s="274" t="s">
        <v>309</v>
      </c>
      <c r="E142" s="583"/>
      <c r="F142" s="48">
        <v>0.1</v>
      </c>
      <c r="G142" s="51"/>
      <c r="H142" s="51"/>
      <c r="I142" s="62" t="s">
        <v>43</v>
      </c>
      <c r="J142" s="62" t="s">
        <v>43</v>
      </c>
      <c r="K142" s="211">
        <v>1</v>
      </c>
      <c r="L142" s="54">
        <f t="shared" si="6"/>
        <v>0.1</v>
      </c>
      <c r="M142" s="554"/>
      <c r="N142" s="554"/>
      <c r="O142" s="554"/>
      <c r="P142" s="585"/>
      <c r="Q142" s="559"/>
    </row>
    <row r="143" spans="1:17" s="14" customFormat="1" ht="25.5" x14ac:dyDescent="0.2">
      <c r="A143" s="580"/>
      <c r="B143" s="559"/>
      <c r="C143" s="581"/>
      <c r="D143" s="274" t="s">
        <v>310</v>
      </c>
      <c r="E143" s="583"/>
      <c r="F143" s="48">
        <v>0.2</v>
      </c>
      <c r="G143" s="51"/>
      <c r="H143" s="62"/>
      <c r="I143" s="62" t="s">
        <v>43</v>
      </c>
      <c r="J143" s="62" t="s">
        <v>43</v>
      </c>
      <c r="K143" s="211">
        <v>1</v>
      </c>
      <c r="L143" s="54">
        <f t="shared" si="6"/>
        <v>0.2</v>
      </c>
      <c r="M143" s="554"/>
      <c r="N143" s="554"/>
      <c r="O143" s="554"/>
      <c r="P143" s="585"/>
      <c r="Q143" s="559"/>
    </row>
    <row r="144" spans="1:17" s="14" customFormat="1" ht="25.5" customHeight="1" x14ac:dyDescent="0.2">
      <c r="A144" s="580"/>
      <c r="B144" s="559"/>
      <c r="C144" s="581"/>
      <c r="D144" s="44" t="s">
        <v>188</v>
      </c>
      <c r="E144" s="583"/>
      <c r="F144" s="48">
        <v>0.1</v>
      </c>
      <c r="G144" s="51"/>
      <c r="H144" s="62" t="s">
        <v>43</v>
      </c>
      <c r="I144" s="51"/>
      <c r="J144" s="51"/>
      <c r="K144" s="273">
        <v>1</v>
      </c>
      <c r="L144" s="54">
        <f t="shared" si="6"/>
        <v>0.1</v>
      </c>
      <c r="M144" s="554"/>
      <c r="N144" s="554"/>
      <c r="O144" s="554"/>
      <c r="P144" s="585"/>
      <c r="Q144" s="559"/>
    </row>
    <row r="145" spans="1:17" s="14" customFormat="1" ht="21" customHeight="1" x14ac:dyDescent="0.2">
      <c r="A145" s="580"/>
      <c r="B145" s="559"/>
      <c r="C145" s="581"/>
      <c r="D145" s="44" t="s">
        <v>189</v>
      </c>
      <c r="E145" s="583"/>
      <c r="F145" s="48">
        <v>0.1</v>
      </c>
      <c r="G145" s="51"/>
      <c r="H145" s="62" t="s">
        <v>43</v>
      </c>
      <c r="I145" s="51"/>
      <c r="J145" s="51"/>
      <c r="K145" s="273">
        <v>1</v>
      </c>
      <c r="L145" s="54">
        <f t="shared" si="6"/>
        <v>0.1</v>
      </c>
      <c r="M145" s="554"/>
      <c r="N145" s="554"/>
      <c r="O145" s="554"/>
      <c r="P145" s="585"/>
      <c r="Q145" s="559"/>
    </row>
    <row r="146" spans="1:17" s="14" customFormat="1" ht="63.75" x14ac:dyDescent="0.2">
      <c r="A146" s="580"/>
      <c r="B146" s="559"/>
      <c r="C146" s="581"/>
      <c r="D146" s="44" t="s">
        <v>190</v>
      </c>
      <c r="E146" s="583"/>
      <c r="F146" s="48">
        <v>0.1</v>
      </c>
      <c r="G146" s="51"/>
      <c r="H146" s="62" t="s">
        <v>43</v>
      </c>
      <c r="I146" s="51"/>
      <c r="J146" s="51"/>
      <c r="K146" s="273">
        <v>1</v>
      </c>
      <c r="L146" s="54">
        <f t="shared" si="6"/>
        <v>0.1</v>
      </c>
      <c r="M146" s="554"/>
      <c r="N146" s="554"/>
      <c r="O146" s="554"/>
      <c r="P146" s="585"/>
      <c r="Q146" s="559"/>
    </row>
    <row r="147" spans="1:17" s="14" customFormat="1" ht="51" customHeight="1" x14ac:dyDescent="0.2">
      <c r="A147" s="580"/>
      <c r="B147" s="560"/>
      <c r="C147" s="582"/>
      <c r="D147" s="69" t="s">
        <v>191</v>
      </c>
      <c r="E147" s="583"/>
      <c r="F147" s="48">
        <v>0.1</v>
      </c>
      <c r="G147" s="51"/>
      <c r="H147" s="51"/>
      <c r="I147" s="51"/>
      <c r="J147" s="62" t="s">
        <v>43</v>
      </c>
      <c r="K147" s="211">
        <v>1</v>
      </c>
      <c r="L147" s="54">
        <f t="shared" si="6"/>
        <v>0.1</v>
      </c>
      <c r="M147" s="554"/>
      <c r="N147" s="554"/>
      <c r="O147" s="554"/>
      <c r="P147" s="586"/>
      <c r="Q147" s="559"/>
    </row>
    <row r="148" spans="1:17" s="14" customFormat="1" ht="38.25" customHeight="1" x14ac:dyDescent="0.2">
      <c r="A148" s="546" t="s">
        <v>192</v>
      </c>
      <c r="B148" s="561" t="s">
        <v>174</v>
      </c>
      <c r="C148" s="547">
        <v>44196</v>
      </c>
      <c r="D148" s="43" t="s">
        <v>193</v>
      </c>
      <c r="E148" s="561" t="s">
        <v>194</v>
      </c>
      <c r="F148" s="48">
        <v>0.2</v>
      </c>
      <c r="G148" s="261"/>
      <c r="H148" s="261" t="s">
        <v>43</v>
      </c>
      <c r="I148" s="261"/>
      <c r="J148" s="262" t="s">
        <v>43</v>
      </c>
      <c r="K148" s="211">
        <v>0.85499999999999998</v>
      </c>
      <c r="L148" s="54">
        <f t="shared" si="6"/>
        <v>0.17100000000000001</v>
      </c>
      <c r="M148" s="554">
        <v>4.3478260869565216E-2</v>
      </c>
      <c r="N148" s="554">
        <f>SUM(L148:L156)*M148</f>
        <v>4.2217391304347818E-2</v>
      </c>
      <c r="O148" s="554">
        <f>+N148/M148</f>
        <v>0.97099999999999986</v>
      </c>
      <c r="P148" s="548">
        <v>50000000</v>
      </c>
      <c r="Q148" s="559"/>
    </row>
    <row r="149" spans="1:17" s="14" customFormat="1" ht="25.5" x14ac:dyDescent="0.2">
      <c r="A149" s="546"/>
      <c r="B149" s="559"/>
      <c r="C149" s="546"/>
      <c r="D149" s="209" t="s">
        <v>311</v>
      </c>
      <c r="E149" s="559"/>
      <c r="F149" s="48">
        <v>0.1</v>
      </c>
      <c r="G149" s="51"/>
      <c r="H149" s="62" t="s">
        <v>43</v>
      </c>
      <c r="I149" s="51"/>
      <c r="J149" s="62" t="s">
        <v>43</v>
      </c>
      <c r="K149" s="211">
        <v>1</v>
      </c>
      <c r="L149" s="54">
        <f t="shared" si="6"/>
        <v>0.1</v>
      </c>
      <c r="M149" s="554"/>
      <c r="N149" s="554"/>
      <c r="O149" s="554"/>
      <c r="P149" s="549"/>
      <c r="Q149" s="559"/>
    </row>
    <row r="150" spans="1:17" s="14" customFormat="1" ht="51" x14ac:dyDescent="0.2">
      <c r="A150" s="546"/>
      <c r="B150" s="559"/>
      <c r="C150" s="546"/>
      <c r="D150" s="209" t="s">
        <v>312</v>
      </c>
      <c r="E150" s="559"/>
      <c r="F150" s="48">
        <v>0.1</v>
      </c>
      <c r="G150" s="51"/>
      <c r="H150" s="62" t="s">
        <v>43</v>
      </c>
      <c r="I150" s="51"/>
      <c r="J150" s="62" t="s">
        <v>43</v>
      </c>
      <c r="K150" s="211">
        <v>1</v>
      </c>
      <c r="L150" s="54">
        <f t="shared" si="6"/>
        <v>0.1</v>
      </c>
      <c r="M150" s="554"/>
      <c r="N150" s="554"/>
      <c r="O150" s="554"/>
      <c r="P150" s="549"/>
      <c r="Q150" s="559"/>
    </row>
    <row r="151" spans="1:17" s="14" customFormat="1" ht="76.5" x14ac:dyDescent="0.2">
      <c r="A151" s="546"/>
      <c r="B151" s="559"/>
      <c r="C151" s="546"/>
      <c r="D151" s="69" t="s">
        <v>195</v>
      </c>
      <c r="E151" s="559"/>
      <c r="F151" s="48">
        <v>0.1</v>
      </c>
      <c r="G151" s="51"/>
      <c r="H151" s="62" t="s">
        <v>43</v>
      </c>
      <c r="I151" s="51"/>
      <c r="J151" s="62" t="s">
        <v>43</v>
      </c>
      <c r="K151" s="211">
        <v>1</v>
      </c>
      <c r="L151" s="54">
        <f t="shared" si="6"/>
        <v>0.1</v>
      </c>
      <c r="M151" s="554"/>
      <c r="N151" s="554"/>
      <c r="O151" s="554"/>
      <c r="P151" s="549"/>
      <c r="Q151" s="559"/>
    </row>
    <row r="152" spans="1:17" s="14" customFormat="1" ht="63.75" x14ac:dyDescent="0.2">
      <c r="A152" s="546"/>
      <c r="B152" s="559"/>
      <c r="C152" s="546"/>
      <c r="D152" s="209" t="s">
        <v>313</v>
      </c>
      <c r="E152" s="559"/>
      <c r="F152" s="48">
        <v>0.1</v>
      </c>
      <c r="G152" s="51"/>
      <c r="H152" s="62" t="s">
        <v>43</v>
      </c>
      <c r="I152" s="51"/>
      <c r="J152" s="62" t="s">
        <v>43</v>
      </c>
      <c r="K152" s="211">
        <v>1</v>
      </c>
      <c r="L152" s="54">
        <f t="shared" si="6"/>
        <v>0.1</v>
      </c>
      <c r="M152" s="554"/>
      <c r="N152" s="554"/>
      <c r="O152" s="554"/>
      <c r="P152" s="549"/>
      <c r="Q152" s="559"/>
    </row>
    <row r="153" spans="1:17" s="14" customFormat="1" ht="63.75" x14ac:dyDescent="0.2">
      <c r="A153" s="546"/>
      <c r="B153" s="559"/>
      <c r="C153" s="546"/>
      <c r="D153" s="69" t="s">
        <v>196</v>
      </c>
      <c r="E153" s="559"/>
      <c r="F153" s="48">
        <v>0.1</v>
      </c>
      <c r="G153" s="51"/>
      <c r="H153" s="62" t="s">
        <v>43</v>
      </c>
      <c r="I153" s="51"/>
      <c r="J153" s="62" t="s">
        <v>43</v>
      </c>
      <c r="K153" s="211">
        <v>1</v>
      </c>
      <c r="L153" s="54">
        <f t="shared" si="6"/>
        <v>0.1</v>
      </c>
      <c r="M153" s="554"/>
      <c r="N153" s="554"/>
      <c r="O153" s="554"/>
      <c r="P153" s="549"/>
      <c r="Q153" s="559"/>
    </row>
    <row r="154" spans="1:17" s="14" customFormat="1" ht="76.5" x14ac:dyDescent="0.2">
      <c r="A154" s="546"/>
      <c r="B154" s="559"/>
      <c r="C154" s="546"/>
      <c r="D154" s="69" t="s">
        <v>197</v>
      </c>
      <c r="E154" s="559"/>
      <c r="F154" s="48">
        <v>0.1</v>
      </c>
      <c r="G154" s="51"/>
      <c r="H154" s="51"/>
      <c r="I154" s="51"/>
      <c r="J154" s="62" t="s">
        <v>43</v>
      </c>
      <c r="K154" s="211">
        <v>1</v>
      </c>
      <c r="L154" s="54">
        <f t="shared" si="6"/>
        <v>0.1</v>
      </c>
      <c r="M154" s="554"/>
      <c r="N154" s="554"/>
      <c r="O154" s="554"/>
      <c r="P154" s="549"/>
      <c r="Q154" s="559"/>
    </row>
    <row r="155" spans="1:17" s="14" customFormat="1" ht="51" x14ac:dyDescent="0.2">
      <c r="A155" s="546"/>
      <c r="B155" s="559"/>
      <c r="C155" s="546"/>
      <c r="D155" s="69" t="s">
        <v>198</v>
      </c>
      <c r="E155" s="559"/>
      <c r="F155" s="48">
        <v>0.1</v>
      </c>
      <c r="G155" s="51"/>
      <c r="H155" s="62" t="s">
        <v>43</v>
      </c>
      <c r="I155" s="51"/>
      <c r="J155" s="62" t="s">
        <v>43</v>
      </c>
      <c r="K155" s="211">
        <v>1</v>
      </c>
      <c r="L155" s="54">
        <f t="shared" si="6"/>
        <v>0.1</v>
      </c>
      <c r="M155" s="554"/>
      <c r="N155" s="554"/>
      <c r="O155" s="554"/>
      <c r="P155" s="549"/>
      <c r="Q155" s="559"/>
    </row>
    <row r="156" spans="1:17" s="14" customFormat="1" ht="63.75" x14ac:dyDescent="0.2">
      <c r="A156" s="546"/>
      <c r="B156" s="560"/>
      <c r="C156" s="546"/>
      <c r="D156" s="69" t="s">
        <v>199</v>
      </c>
      <c r="E156" s="560"/>
      <c r="F156" s="48">
        <v>0.1</v>
      </c>
      <c r="G156" s="51"/>
      <c r="H156" s="62" t="s">
        <v>43</v>
      </c>
      <c r="I156" s="51"/>
      <c r="J156" s="62" t="s">
        <v>43</v>
      </c>
      <c r="K156" s="211">
        <v>1</v>
      </c>
      <c r="L156" s="54">
        <f t="shared" si="6"/>
        <v>0.1</v>
      </c>
      <c r="M156" s="554"/>
      <c r="N156" s="554"/>
      <c r="O156" s="554"/>
      <c r="P156" s="550"/>
      <c r="Q156" s="560"/>
    </row>
    <row r="157" spans="1:17" s="14" customFormat="1" ht="54.75" customHeight="1" x14ac:dyDescent="0.2">
      <c r="A157" s="561" t="s">
        <v>200</v>
      </c>
      <c r="B157" s="561" t="s">
        <v>201</v>
      </c>
      <c r="C157" s="562">
        <v>44196</v>
      </c>
      <c r="D157" s="43" t="s">
        <v>202</v>
      </c>
      <c r="E157" s="261" t="s">
        <v>203</v>
      </c>
      <c r="F157" s="54">
        <v>0.25</v>
      </c>
      <c r="G157" s="261" t="s">
        <v>43</v>
      </c>
      <c r="H157" s="261" t="s">
        <v>43</v>
      </c>
      <c r="I157" s="261" t="s">
        <v>43</v>
      </c>
      <c r="J157" s="262" t="s">
        <v>43</v>
      </c>
      <c r="K157" s="54">
        <v>1</v>
      </c>
      <c r="L157" s="54">
        <f t="shared" si="6"/>
        <v>0.25</v>
      </c>
      <c r="M157" s="554">
        <v>4.3478260869565216E-2</v>
      </c>
      <c r="N157" s="554">
        <f>SUM(L157:L160)*M157</f>
        <v>4.3478260869565216E-2</v>
      </c>
      <c r="O157" s="554">
        <f>+N157/M157</f>
        <v>1</v>
      </c>
      <c r="P157" s="575">
        <v>25000000</v>
      </c>
      <c r="Q157" s="578" t="s">
        <v>488</v>
      </c>
    </row>
    <row r="158" spans="1:17" s="14" customFormat="1" ht="78" customHeight="1" x14ac:dyDescent="0.2">
      <c r="A158" s="559"/>
      <c r="B158" s="559"/>
      <c r="C158" s="563"/>
      <c r="D158" s="208" t="s">
        <v>204</v>
      </c>
      <c r="E158" s="261" t="s">
        <v>205</v>
      </c>
      <c r="F158" s="54">
        <v>0.25</v>
      </c>
      <c r="G158" s="261"/>
      <c r="H158" s="261" t="s">
        <v>43</v>
      </c>
      <c r="I158" s="261" t="s">
        <v>43</v>
      </c>
      <c r="J158" s="262"/>
      <c r="K158" s="54">
        <v>1</v>
      </c>
      <c r="L158" s="54">
        <f t="shared" si="6"/>
        <v>0.25</v>
      </c>
      <c r="M158" s="554"/>
      <c r="N158" s="554"/>
      <c r="O158" s="554"/>
      <c r="P158" s="576"/>
      <c r="Q158" s="559"/>
    </row>
    <row r="159" spans="1:17" s="14" customFormat="1" ht="50.25" customHeight="1" x14ac:dyDescent="0.2">
      <c r="A159" s="559"/>
      <c r="B159" s="559"/>
      <c r="C159" s="563"/>
      <c r="D159" s="43" t="s">
        <v>206</v>
      </c>
      <c r="E159" s="261" t="s">
        <v>207</v>
      </c>
      <c r="F159" s="54">
        <v>0.25</v>
      </c>
      <c r="G159" s="261"/>
      <c r="H159" s="268" t="s">
        <v>43</v>
      </c>
      <c r="I159" s="282" t="s">
        <v>43</v>
      </c>
      <c r="J159" s="283" t="s">
        <v>43</v>
      </c>
      <c r="K159" s="210">
        <v>1</v>
      </c>
      <c r="L159" s="54">
        <f t="shared" si="6"/>
        <v>0.25</v>
      </c>
      <c r="M159" s="554"/>
      <c r="N159" s="554"/>
      <c r="O159" s="554"/>
      <c r="P159" s="576"/>
      <c r="Q159" s="559"/>
    </row>
    <row r="160" spans="1:17" s="14" customFormat="1" ht="37.5" customHeight="1" x14ac:dyDescent="0.2">
      <c r="A160" s="560"/>
      <c r="B160" s="560"/>
      <c r="C160" s="564"/>
      <c r="D160" s="43" t="s">
        <v>208</v>
      </c>
      <c r="E160" s="261" t="s">
        <v>207</v>
      </c>
      <c r="F160" s="54">
        <v>0.25</v>
      </c>
      <c r="G160" s="261"/>
      <c r="H160" s="261"/>
      <c r="I160" s="293" t="s">
        <v>43</v>
      </c>
      <c r="J160" s="291" t="s">
        <v>43</v>
      </c>
      <c r="K160" s="54">
        <v>1</v>
      </c>
      <c r="L160" s="54">
        <f t="shared" si="6"/>
        <v>0.25</v>
      </c>
      <c r="M160" s="554"/>
      <c r="N160" s="554"/>
      <c r="O160" s="554"/>
      <c r="P160" s="577"/>
      <c r="Q160" s="560"/>
    </row>
    <row r="161" spans="1:17" s="14" customFormat="1" ht="44.25" customHeight="1" x14ac:dyDescent="0.2">
      <c r="A161" s="546" t="s">
        <v>209</v>
      </c>
      <c r="B161" s="546" t="s">
        <v>201</v>
      </c>
      <c r="C161" s="547">
        <v>44196</v>
      </c>
      <c r="D161" s="208" t="s">
        <v>466</v>
      </c>
      <c r="E161" s="261" t="s">
        <v>203</v>
      </c>
      <c r="F161" s="54">
        <v>0.25</v>
      </c>
      <c r="G161" s="261"/>
      <c r="H161" s="261" t="s">
        <v>43</v>
      </c>
      <c r="I161" s="261"/>
      <c r="J161" s="262"/>
      <c r="K161" s="54">
        <v>1</v>
      </c>
      <c r="L161" s="54">
        <f t="shared" si="6"/>
        <v>0.25</v>
      </c>
      <c r="M161" s="554">
        <v>4.3478260869565216E-2</v>
      </c>
      <c r="N161" s="554">
        <f>SUM(L161:L164)*M161</f>
        <v>4.3478260869565216E-2</v>
      </c>
      <c r="O161" s="554">
        <f>+N161/M161</f>
        <v>1</v>
      </c>
      <c r="P161" s="553">
        <v>9000000</v>
      </c>
      <c r="Q161" s="569" t="s">
        <v>488</v>
      </c>
    </row>
    <row r="162" spans="1:17" s="14" customFormat="1" ht="30" customHeight="1" x14ac:dyDescent="0.2">
      <c r="A162" s="546"/>
      <c r="B162" s="546"/>
      <c r="C162" s="547"/>
      <c r="D162" s="43" t="s">
        <v>210</v>
      </c>
      <c r="E162" s="261" t="s">
        <v>203</v>
      </c>
      <c r="F162" s="54">
        <v>0.25</v>
      </c>
      <c r="G162" s="268" t="s">
        <v>43</v>
      </c>
      <c r="H162" s="261" t="s">
        <v>43</v>
      </c>
      <c r="I162" s="261" t="s">
        <v>43</v>
      </c>
      <c r="J162" s="262"/>
      <c r="K162" s="54">
        <v>1</v>
      </c>
      <c r="L162" s="54">
        <f t="shared" si="6"/>
        <v>0.25</v>
      </c>
      <c r="M162" s="554"/>
      <c r="N162" s="554"/>
      <c r="O162" s="554"/>
      <c r="P162" s="553"/>
      <c r="Q162" s="546"/>
    </row>
    <row r="163" spans="1:17" s="14" customFormat="1" ht="30" customHeight="1" x14ac:dyDescent="0.2">
      <c r="A163" s="546"/>
      <c r="B163" s="546"/>
      <c r="C163" s="547"/>
      <c r="D163" s="43" t="s">
        <v>211</v>
      </c>
      <c r="E163" s="261" t="s">
        <v>207</v>
      </c>
      <c r="F163" s="54">
        <v>0.25</v>
      </c>
      <c r="G163" s="261"/>
      <c r="H163" s="261"/>
      <c r="I163" s="268" t="s">
        <v>43</v>
      </c>
      <c r="J163" s="262"/>
      <c r="K163" s="54">
        <v>1</v>
      </c>
      <c r="L163" s="54">
        <f t="shared" si="6"/>
        <v>0.25</v>
      </c>
      <c r="M163" s="554"/>
      <c r="N163" s="554"/>
      <c r="O163" s="554"/>
      <c r="P163" s="553"/>
      <c r="Q163" s="546"/>
    </row>
    <row r="164" spans="1:17" s="14" customFormat="1" ht="30" customHeight="1" x14ac:dyDescent="0.2">
      <c r="A164" s="546"/>
      <c r="B164" s="546"/>
      <c r="C164" s="546"/>
      <c r="D164" s="43" t="s">
        <v>212</v>
      </c>
      <c r="E164" s="261" t="s">
        <v>207</v>
      </c>
      <c r="F164" s="54">
        <v>0.25</v>
      </c>
      <c r="G164" s="261"/>
      <c r="H164" s="261"/>
      <c r="I164" s="268" t="s">
        <v>43</v>
      </c>
      <c r="J164" s="262" t="s">
        <v>43</v>
      </c>
      <c r="K164" s="54">
        <v>1</v>
      </c>
      <c r="L164" s="54">
        <f t="shared" si="6"/>
        <v>0.25</v>
      </c>
      <c r="M164" s="554"/>
      <c r="N164" s="554"/>
      <c r="O164" s="554"/>
      <c r="P164" s="553"/>
      <c r="Q164" s="546"/>
    </row>
    <row r="165" spans="1:17" s="14" customFormat="1" ht="43.5" customHeight="1" x14ac:dyDescent="0.2">
      <c r="A165" s="546" t="s">
        <v>213</v>
      </c>
      <c r="B165" s="546" t="s">
        <v>214</v>
      </c>
      <c r="C165" s="547">
        <v>44196</v>
      </c>
      <c r="D165" s="43" t="s">
        <v>215</v>
      </c>
      <c r="E165" s="261" t="s">
        <v>203</v>
      </c>
      <c r="F165" s="48">
        <v>0.25</v>
      </c>
      <c r="G165" s="48"/>
      <c r="H165" s="261"/>
      <c r="I165" s="261"/>
      <c r="J165" s="281" t="s">
        <v>43</v>
      </c>
      <c r="K165" s="54">
        <v>1</v>
      </c>
      <c r="L165" s="54">
        <f t="shared" si="6"/>
        <v>0.25</v>
      </c>
      <c r="M165" s="554">
        <v>4.3478260869565216E-2</v>
      </c>
      <c r="N165" s="554">
        <f>SUM(L165:L168)*M165</f>
        <v>4.3478260869565216E-2</v>
      </c>
      <c r="O165" s="554">
        <f>+N165/M165</f>
        <v>1</v>
      </c>
      <c r="P165" s="553">
        <v>12000000</v>
      </c>
      <c r="Q165" s="572" t="s">
        <v>488</v>
      </c>
    </row>
    <row r="166" spans="1:17" s="14" customFormat="1" ht="55.5" customHeight="1" x14ac:dyDescent="0.2">
      <c r="A166" s="546"/>
      <c r="B166" s="546"/>
      <c r="C166" s="546"/>
      <c r="D166" s="43" t="s">
        <v>216</v>
      </c>
      <c r="E166" s="261" t="s">
        <v>217</v>
      </c>
      <c r="F166" s="48">
        <v>0.25</v>
      </c>
      <c r="G166" s="48" t="s">
        <v>43</v>
      </c>
      <c r="H166" s="261"/>
      <c r="I166" s="261"/>
      <c r="J166" s="262"/>
      <c r="K166" s="54">
        <v>1</v>
      </c>
      <c r="L166" s="54">
        <f t="shared" si="6"/>
        <v>0.25</v>
      </c>
      <c r="M166" s="554"/>
      <c r="N166" s="554"/>
      <c r="O166" s="554"/>
      <c r="P166" s="553"/>
      <c r="Q166" s="573"/>
    </row>
    <row r="167" spans="1:17" s="14" customFormat="1" ht="55.5" customHeight="1" x14ac:dyDescent="0.2">
      <c r="A167" s="546"/>
      <c r="B167" s="546"/>
      <c r="C167" s="546"/>
      <c r="D167" s="43" t="s">
        <v>218</v>
      </c>
      <c r="E167" s="261" t="s">
        <v>203</v>
      </c>
      <c r="F167" s="48">
        <v>0.25</v>
      </c>
      <c r="G167" s="48" t="s">
        <v>43</v>
      </c>
      <c r="H167" s="261"/>
      <c r="I167" s="261"/>
      <c r="J167" s="262"/>
      <c r="K167" s="54">
        <v>1</v>
      </c>
      <c r="L167" s="54">
        <f t="shared" si="6"/>
        <v>0.25</v>
      </c>
      <c r="M167" s="554"/>
      <c r="N167" s="554"/>
      <c r="O167" s="554"/>
      <c r="P167" s="553"/>
      <c r="Q167" s="573"/>
    </row>
    <row r="168" spans="1:17" s="14" customFormat="1" ht="36" customHeight="1" x14ac:dyDescent="0.2">
      <c r="A168" s="546"/>
      <c r="B168" s="546"/>
      <c r="C168" s="546"/>
      <c r="D168" s="43" t="s">
        <v>219</v>
      </c>
      <c r="E168" s="261" t="s">
        <v>205</v>
      </c>
      <c r="F168" s="48">
        <v>0.25</v>
      </c>
      <c r="G168" s="48" t="s">
        <v>43</v>
      </c>
      <c r="H168" s="261"/>
      <c r="I168" s="261"/>
      <c r="J168" s="262"/>
      <c r="K168" s="54">
        <v>1</v>
      </c>
      <c r="L168" s="54">
        <f t="shared" si="6"/>
        <v>0.25</v>
      </c>
      <c r="M168" s="554"/>
      <c r="N168" s="554"/>
      <c r="O168" s="554"/>
      <c r="P168" s="553"/>
      <c r="Q168" s="574"/>
    </row>
    <row r="169" spans="1:17" s="14" customFormat="1" ht="30" customHeight="1" x14ac:dyDescent="0.2">
      <c r="A169" s="546" t="s">
        <v>220</v>
      </c>
      <c r="B169" s="546" t="s">
        <v>221</v>
      </c>
      <c r="C169" s="547">
        <v>44135</v>
      </c>
      <c r="D169" s="43" t="s">
        <v>222</v>
      </c>
      <c r="E169" s="275" t="s">
        <v>157</v>
      </c>
      <c r="F169" s="48">
        <v>0.2</v>
      </c>
      <c r="G169" s="261"/>
      <c r="H169" s="261" t="s">
        <v>43</v>
      </c>
      <c r="I169" s="261"/>
      <c r="J169" s="262"/>
      <c r="K169" s="54">
        <v>1</v>
      </c>
      <c r="L169" s="54">
        <f t="shared" si="6"/>
        <v>0.2</v>
      </c>
      <c r="M169" s="554">
        <v>4.3478260869565216E-2</v>
      </c>
      <c r="N169" s="554">
        <f>SUM(L169:L174)*M169</f>
        <v>4.3478260869565216E-2</v>
      </c>
      <c r="O169" s="554">
        <f>+N169/M169</f>
        <v>1</v>
      </c>
      <c r="P169" s="558">
        <v>30000000</v>
      </c>
      <c r="Q169" s="570" t="s">
        <v>488</v>
      </c>
    </row>
    <row r="170" spans="1:17" s="14" customFormat="1" ht="33" customHeight="1" x14ac:dyDescent="0.2">
      <c r="A170" s="546"/>
      <c r="B170" s="546"/>
      <c r="C170" s="546"/>
      <c r="D170" s="208" t="s">
        <v>449</v>
      </c>
      <c r="E170" s="276" t="s">
        <v>157</v>
      </c>
      <c r="F170" s="48">
        <v>0.2</v>
      </c>
      <c r="G170" s="261"/>
      <c r="H170" s="261"/>
      <c r="I170" s="261" t="s">
        <v>43</v>
      </c>
      <c r="J170" s="262"/>
      <c r="K170" s="54">
        <v>1</v>
      </c>
      <c r="L170" s="54">
        <f t="shared" si="6"/>
        <v>0.2</v>
      </c>
      <c r="M170" s="554"/>
      <c r="N170" s="554"/>
      <c r="O170" s="554"/>
      <c r="P170" s="558"/>
      <c r="Q170" s="571"/>
    </row>
    <row r="171" spans="1:17" s="14" customFormat="1" ht="36" customHeight="1" x14ac:dyDescent="0.2">
      <c r="A171" s="546"/>
      <c r="B171" s="546"/>
      <c r="C171" s="546"/>
      <c r="D171" s="43" t="s">
        <v>223</v>
      </c>
      <c r="E171" s="261" t="s">
        <v>164</v>
      </c>
      <c r="F171" s="48">
        <v>0.1</v>
      </c>
      <c r="G171" s="261" t="s">
        <v>43</v>
      </c>
      <c r="H171" s="261"/>
      <c r="I171" s="261"/>
      <c r="J171" s="262"/>
      <c r="K171" s="54">
        <v>1</v>
      </c>
      <c r="L171" s="54">
        <f t="shared" si="6"/>
        <v>0.1</v>
      </c>
      <c r="M171" s="554"/>
      <c r="N171" s="554"/>
      <c r="O171" s="554"/>
      <c r="P171" s="558"/>
      <c r="Q171" s="571"/>
    </row>
    <row r="172" spans="1:17" s="14" customFormat="1" ht="39" customHeight="1" x14ac:dyDescent="0.2">
      <c r="A172" s="546"/>
      <c r="B172" s="546"/>
      <c r="C172" s="546"/>
      <c r="D172" s="43" t="s">
        <v>224</v>
      </c>
      <c r="E172" s="276" t="s">
        <v>157</v>
      </c>
      <c r="F172" s="48">
        <v>0.1</v>
      </c>
      <c r="G172" s="261"/>
      <c r="H172" s="261" t="s">
        <v>43</v>
      </c>
      <c r="I172" s="261"/>
      <c r="J172" s="262" t="s">
        <v>43</v>
      </c>
      <c r="K172" s="54">
        <v>1</v>
      </c>
      <c r="L172" s="54">
        <f t="shared" si="6"/>
        <v>0.1</v>
      </c>
      <c r="M172" s="554"/>
      <c r="N172" s="554"/>
      <c r="O172" s="554"/>
      <c r="P172" s="558"/>
      <c r="Q172" s="571"/>
    </row>
    <row r="173" spans="1:17" s="14" customFormat="1" ht="38.25" x14ac:dyDescent="0.2">
      <c r="A173" s="546"/>
      <c r="B173" s="546"/>
      <c r="C173" s="546"/>
      <c r="D173" s="43" t="s">
        <v>225</v>
      </c>
      <c r="E173" s="261" t="s">
        <v>161</v>
      </c>
      <c r="F173" s="48">
        <v>0.1</v>
      </c>
      <c r="G173" s="261"/>
      <c r="H173" s="261" t="s">
        <v>43</v>
      </c>
      <c r="I173" s="261"/>
      <c r="J173" s="261" t="s">
        <v>43</v>
      </c>
      <c r="K173" s="54">
        <v>1</v>
      </c>
      <c r="L173" s="54">
        <f t="shared" si="6"/>
        <v>0.1</v>
      </c>
      <c r="M173" s="554"/>
      <c r="N173" s="554"/>
      <c r="O173" s="554"/>
      <c r="P173" s="558"/>
      <c r="Q173" s="571"/>
    </row>
    <row r="174" spans="1:17" s="14" customFormat="1" ht="51" x14ac:dyDescent="0.2">
      <c r="A174" s="546"/>
      <c r="B174" s="546"/>
      <c r="C174" s="546"/>
      <c r="D174" s="43" t="s">
        <v>226</v>
      </c>
      <c r="E174" s="261" t="s">
        <v>157</v>
      </c>
      <c r="F174" s="48">
        <v>0.3</v>
      </c>
      <c r="G174" s="261"/>
      <c r="H174" s="261" t="s">
        <v>43</v>
      </c>
      <c r="I174" s="261"/>
      <c r="J174" s="261"/>
      <c r="K174" s="54">
        <v>1</v>
      </c>
      <c r="L174" s="54">
        <f t="shared" si="6"/>
        <v>0.3</v>
      </c>
      <c r="M174" s="554"/>
      <c r="N174" s="554"/>
      <c r="O174" s="554"/>
      <c r="P174" s="558"/>
      <c r="Q174" s="571"/>
    </row>
    <row r="175" spans="1:17" s="14" customFormat="1" ht="42" customHeight="1" x14ac:dyDescent="0.2">
      <c r="A175" s="546" t="s">
        <v>227</v>
      </c>
      <c r="B175" s="546" t="s">
        <v>228</v>
      </c>
      <c r="C175" s="547">
        <v>44196</v>
      </c>
      <c r="D175" s="277" t="s">
        <v>229</v>
      </c>
      <c r="E175" s="278" t="s">
        <v>230</v>
      </c>
      <c r="F175" s="48">
        <v>0.25</v>
      </c>
      <c r="G175" s="278"/>
      <c r="H175" s="278" t="s">
        <v>43</v>
      </c>
      <c r="I175" s="278"/>
      <c r="J175" s="279"/>
      <c r="K175" s="210">
        <v>1</v>
      </c>
      <c r="L175" s="54">
        <f t="shared" si="6"/>
        <v>0.25</v>
      </c>
      <c r="M175" s="554">
        <v>4.3478260869565216E-2</v>
      </c>
      <c r="N175" s="554">
        <f>SUM(L175:L178)*M175</f>
        <v>4.3478260869565216E-2</v>
      </c>
      <c r="O175" s="554">
        <f>+N175/M175</f>
        <v>1</v>
      </c>
      <c r="P175" s="568">
        <v>2500000</v>
      </c>
      <c r="Q175" s="569" t="s">
        <v>488</v>
      </c>
    </row>
    <row r="176" spans="1:17" s="14" customFormat="1" ht="45.75" customHeight="1" x14ac:dyDescent="0.2">
      <c r="A176" s="546"/>
      <c r="B176" s="546"/>
      <c r="C176" s="546"/>
      <c r="D176" s="277" t="s">
        <v>231</v>
      </c>
      <c r="E176" s="278" t="s">
        <v>230</v>
      </c>
      <c r="F176" s="48">
        <v>0.25</v>
      </c>
      <c r="G176" s="278"/>
      <c r="H176" s="278"/>
      <c r="I176" s="278"/>
      <c r="J176" s="279" t="s">
        <v>43</v>
      </c>
      <c r="K176" s="210">
        <v>1</v>
      </c>
      <c r="L176" s="54">
        <f t="shared" si="6"/>
        <v>0.25</v>
      </c>
      <c r="M176" s="554"/>
      <c r="N176" s="554"/>
      <c r="O176" s="554"/>
      <c r="P176" s="568"/>
      <c r="Q176" s="546"/>
    </row>
    <row r="177" spans="1:17" s="14" customFormat="1" ht="42" customHeight="1" x14ac:dyDescent="0.2">
      <c r="A177" s="546"/>
      <c r="B177" s="546"/>
      <c r="C177" s="546"/>
      <c r="D177" s="277" t="s">
        <v>232</v>
      </c>
      <c r="E177" s="278" t="s">
        <v>230</v>
      </c>
      <c r="F177" s="48">
        <v>0.25</v>
      </c>
      <c r="G177" s="278"/>
      <c r="H177" s="278"/>
      <c r="I177" s="280" t="s">
        <v>43</v>
      </c>
      <c r="J177" s="279"/>
      <c r="K177" s="210">
        <v>1</v>
      </c>
      <c r="L177" s="54">
        <f t="shared" si="6"/>
        <v>0.25</v>
      </c>
      <c r="M177" s="554"/>
      <c r="N177" s="554"/>
      <c r="O177" s="554"/>
      <c r="P177" s="568"/>
      <c r="Q177" s="546"/>
    </row>
    <row r="178" spans="1:17" s="14" customFormat="1" ht="51" customHeight="1" x14ac:dyDescent="0.2">
      <c r="A178" s="546"/>
      <c r="B178" s="546"/>
      <c r="C178" s="546"/>
      <c r="D178" s="277" t="s">
        <v>233</v>
      </c>
      <c r="E178" s="278" t="s">
        <v>230</v>
      </c>
      <c r="F178" s="48">
        <v>0.25</v>
      </c>
      <c r="G178" s="278"/>
      <c r="H178" s="278"/>
      <c r="I178" s="278"/>
      <c r="J178" s="278" t="s">
        <v>43</v>
      </c>
      <c r="K178" s="54">
        <v>1</v>
      </c>
      <c r="L178" s="54">
        <f t="shared" si="6"/>
        <v>0.25</v>
      </c>
      <c r="M178" s="554"/>
      <c r="N178" s="554"/>
      <c r="O178" s="554"/>
      <c r="P178" s="568"/>
      <c r="Q178" s="546"/>
    </row>
    <row r="179" spans="1:17" s="14" customFormat="1" ht="79.5" customHeight="1" x14ac:dyDescent="0.2">
      <c r="A179" s="546" t="s">
        <v>234</v>
      </c>
      <c r="B179" s="546" t="s">
        <v>214</v>
      </c>
      <c r="C179" s="562">
        <v>44196</v>
      </c>
      <c r="D179" s="43" t="s">
        <v>235</v>
      </c>
      <c r="E179" s="261" t="s">
        <v>205</v>
      </c>
      <c r="F179" s="48">
        <v>0.5</v>
      </c>
      <c r="G179" s="261" t="s">
        <v>43</v>
      </c>
      <c r="H179" s="261"/>
      <c r="I179" s="261"/>
      <c r="J179" s="261"/>
      <c r="K179" s="54">
        <v>1</v>
      </c>
      <c r="L179" s="54">
        <f t="shared" ref="L179:L214" si="7">+K179*F179</f>
        <v>0.5</v>
      </c>
      <c r="M179" s="554">
        <v>4.3478260869565216E-2</v>
      </c>
      <c r="N179" s="554">
        <f>SUM(L179:L180)*M179</f>
        <v>4.3478260869565216E-2</v>
      </c>
      <c r="O179" s="554">
        <f>+N179/M179</f>
        <v>1</v>
      </c>
      <c r="P179" s="553">
        <v>5000000</v>
      </c>
      <c r="Q179" s="551" t="s">
        <v>488</v>
      </c>
    </row>
    <row r="180" spans="1:17" s="14" customFormat="1" ht="60" customHeight="1" x14ac:dyDescent="0.2">
      <c r="A180" s="546"/>
      <c r="B180" s="546"/>
      <c r="C180" s="563"/>
      <c r="D180" s="43" t="s">
        <v>236</v>
      </c>
      <c r="E180" s="261" t="s">
        <v>205</v>
      </c>
      <c r="F180" s="48">
        <v>0.5</v>
      </c>
      <c r="G180" s="261"/>
      <c r="H180" s="261" t="s">
        <v>43</v>
      </c>
      <c r="I180" s="261" t="s">
        <v>43</v>
      </c>
      <c r="J180" s="261" t="s">
        <v>43</v>
      </c>
      <c r="K180" s="54">
        <v>1</v>
      </c>
      <c r="L180" s="54">
        <f t="shared" si="7"/>
        <v>0.5</v>
      </c>
      <c r="M180" s="554"/>
      <c r="N180" s="554"/>
      <c r="O180" s="554"/>
      <c r="P180" s="553"/>
      <c r="Q180" s="552"/>
    </row>
    <row r="181" spans="1:17" s="14" customFormat="1" ht="45.75" customHeight="1" x14ac:dyDescent="0.2">
      <c r="A181" s="546" t="s">
        <v>237</v>
      </c>
      <c r="B181" s="546" t="s">
        <v>238</v>
      </c>
      <c r="C181" s="547">
        <v>44196</v>
      </c>
      <c r="D181" s="43" t="s">
        <v>239</v>
      </c>
      <c r="E181" s="261" t="s">
        <v>240</v>
      </c>
      <c r="F181" s="54">
        <v>0.2</v>
      </c>
      <c r="G181" s="261" t="s">
        <v>43</v>
      </c>
      <c r="H181" s="261" t="s">
        <v>43</v>
      </c>
      <c r="I181" s="261" t="s">
        <v>43</v>
      </c>
      <c r="J181" s="261" t="s">
        <v>43</v>
      </c>
      <c r="K181" s="54">
        <v>1</v>
      </c>
      <c r="L181" s="54">
        <f t="shared" si="7"/>
        <v>0.2</v>
      </c>
      <c r="M181" s="554">
        <v>4.3478260869565216E-2</v>
      </c>
      <c r="N181" s="554">
        <f>SUM(L181:L186)*M181</f>
        <v>4.3478260869565216E-2</v>
      </c>
      <c r="O181" s="554">
        <f>+N181/M181</f>
        <v>1</v>
      </c>
      <c r="P181" s="553">
        <v>95000000</v>
      </c>
      <c r="Q181" s="551" t="s">
        <v>488</v>
      </c>
    </row>
    <row r="182" spans="1:17" s="14" customFormat="1" ht="51.75" customHeight="1" x14ac:dyDescent="0.2">
      <c r="A182" s="546"/>
      <c r="B182" s="546"/>
      <c r="C182" s="546"/>
      <c r="D182" s="43" t="s">
        <v>241</v>
      </c>
      <c r="E182" s="261" t="s">
        <v>238</v>
      </c>
      <c r="F182" s="54">
        <v>0.2</v>
      </c>
      <c r="G182" s="261"/>
      <c r="H182" s="261" t="s">
        <v>43</v>
      </c>
      <c r="I182" s="261" t="s">
        <v>43</v>
      </c>
      <c r="J182" s="261" t="s">
        <v>43</v>
      </c>
      <c r="K182" s="54">
        <v>1</v>
      </c>
      <c r="L182" s="54">
        <f t="shared" si="7"/>
        <v>0.2</v>
      </c>
      <c r="M182" s="554"/>
      <c r="N182" s="554"/>
      <c r="O182" s="554"/>
      <c r="P182" s="553"/>
      <c r="Q182" s="552"/>
    </row>
    <row r="183" spans="1:17" s="14" customFormat="1" ht="63" customHeight="1" x14ac:dyDescent="0.2">
      <c r="A183" s="546"/>
      <c r="B183" s="546"/>
      <c r="C183" s="546"/>
      <c r="D183" s="43" t="s">
        <v>242</v>
      </c>
      <c r="E183" s="261" t="s">
        <v>238</v>
      </c>
      <c r="F183" s="54">
        <v>0.2</v>
      </c>
      <c r="G183" s="261" t="s">
        <v>43</v>
      </c>
      <c r="H183" s="261" t="s">
        <v>43</v>
      </c>
      <c r="I183" s="261" t="s">
        <v>43</v>
      </c>
      <c r="J183" s="261" t="s">
        <v>43</v>
      </c>
      <c r="K183" s="54">
        <v>1</v>
      </c>
      <c r="L183" s="54">
        <f t="shared" si="7"/>
        <v>0.2</v>
      </c>
      <c r="M183" s="554"/>
      <c r="N183" s="554"/>
      <c r="O183" s="554"/>
      <c r="P183" s="553"/>
      <c r="Q183" s="552"/>
    </row>
    <row r="184" spans="1:17" s="14" customFormat="1" ht="49.5" customHeight="1" x14ac:dyDescent="0.2">
      <c r="A184" s="546"/>
      <c r="B184" s="546"/>
      <c r="C184" s="546"/>
      <c r="D184" s="43" t="s">
        <v>243</v>
      </c>
      <c r="E184" s="261" t="s">
        <v>244</v>
      </c>
      <c r="F184" s="54">
        <v>0.1</v>
      </c>
      <c r="G184" s="261" t="s">
        <v>43</v>
      </c>
      <c r="H184" s="261" t="s">
        <v>43</v>
      </c>
      <c r="I184" s="261" t="s">
        <v>43</v>
      </c>
      <c r="J184" s="261" t="s">
        <v>43</v>
      </c>
      <c r="K184" s="54">
        <v>1</v>
      </c>
      <c r="L184" s="54">
        <f t="shared" si="7"/>
        <v>0.1</v>
      </c>
      <c r="M184" s="554"/>
      <c r="N184" s="554"/>
      <c r="O184" s="554"/>
      <c r="P184" s="553"/>
      <c r="Q184" s="552"/>
    </row>
    <row r="185" spans="1:17" s="14" customFormat="1" ht="57" customHeight="1" x14ac:dyDescent="0.2">
      <c r="A185" s="546"/>
      <c r="B185" s="546"/>
      <c r="C185" s="546"/>
      <c r="D185" s="43" t="s">
        <v>245</v>
      </c>
      <c r="E185" s="261" t="s">
        <v>246</v>
      </c>
      <c r="F185" s="54">
        <v>0.1</v>
      </c>
      <c r="G185" s="261" t="s">
        <v>43</v>
      </c>
      <c r="H185" s="261" t="s">
        <v>43</v>
      </c>
      <c r="I185" s="261" t="s">
        <v>43</v>
      </c>
      <c r="J185" s="261"/>
      <c r="K185" s="54">
        <v>1</v>
      </c>
      <c r="L185" s="54">
        <f t="shared" si="7"/>
        <v>0.1</v>
      </c>
      <c r="M185" s="554"/>
      <c r="N185" s="554"/>
      <c r="O185" s="554"/>
      <c r="P185" s="553"/>
      <c r="Q185" s="552"/>
    </row>
    <row r="186" spans="1:17" s="14" customFormat="1" ht="63" customHeight="1" x14ac:dyDescent="0.2">
      <c r="A186" s="546"/>
      <c r="B186" s="546"/>
      <c r="C186" s="546"/>
      <c r="D186" s="43" t="s">
        <v>247</v>
      </c>
      <c r="E186" s="261" t="s">
        <v>238</v>
      </c>
      <c r="F186" s="54">
        <v>0.2</v>
      </c>
      <c r="G186" s="51" t="s">
        <v>43</v>
      </c>
      <c r="H186" s="51" t="s">
        <v>43</v>
      </c>
      <c r="I186" s="51" t="s">
        <v>43</v>
      </c>
      <c r="J186" s="261"/>
      <c r="K186" s="210">
        <v>1</v>
      </c>
      <c r="L186" s="54">
        <f t="shared" si="7"/>
        <v>0.2</v>
      </c>
      <c r="M186" s="554"/>
      <c r="N186" s="554"/>
      <c r="O186" s="554"/>
      <c r="P186" s="553"/>
      <c r="Q186" s="552"/>
    </row>
    <row r="187" spans="1:17" s="14" customFormat="1" ht="45.75" customHeight="1" x14ac:dyDescent="0.2">
      <c r="A187" s="546" t="s">
        <v>248</v>
      </c>
      <c r="B187" s="546" t="s">
        <v>174</v>
      </c>
      <c r="C187" s="547">
        <v>44196</v>
      </c>
      <c r="D187" s="69" t="s">
        <v>249</v>
      </c>
      <c r="E187" s="51" t="s">
        <v>180</v>
      </c>
      <c r="F187" s="59">
        <v>0.2</v>
      </c>
      <c r="G187" s="51"/>
      <c r="H187" s="51" t="s">
        <v>43</v>
      </c>
      <c r="I187" s="51"/>
      <c r="J187" s="261" t="s">
        <v>43</v>
      </c>
      <c r="K187" s="54">
        <v>1</v>
      </c>
      <c r="L187" s="54">
        <f t="shared" si="7"/>
        <v>0.2</v>
      </c>
      <c r="M187" s="567">
        <v>4.3478260869565216E-2</v>
      </c>
      <c r="N187" s="567">
        <f>SUM(L187:L191)*M187</f>
        <v>4.0869565217391303E-2</v>
      </c>
      <c r="O187" s="554">
        <f>+N187/M187</f>
        <v>0.94</v>
      </c>
      <c r="P187" s="35">
        <v>65502636</v>
      </c>
      <c r="Q187" s="551" t="s">
        <v>488</v>
      </c>
    </row>
    <row r="188" spans="1:17" s="14" customFormat="1" ht="63" customHeight="1" x14ac:dyDescent="0.2">
      <c r="A188" s="546"/>
      <c r="B188" s="546"/>
      <c r="C188" s="547"/>
      <c r="D188" s="69" t="s">
        <v>250</v>
      </c>
      <c r="E188" s="261" t="s">
        <v>176</v>
      </c>
      <c r="F188" s="59">
        <v>0.2</v>
      </c>
      <c r="G188" s="51"/>
      <c r="H188" s="51" t="s">
        <v>43</v>
      </c>
      <c r="I188" s="51"/>
      <c r="J188" s="261" t="s">
        <v>43</v>
      </c>
      <c r="K188" s="54">
        <v>1</v>
      </c>
      <c r="L188" s="54">
        <f t="shared" si="7"/>
        <v>0.2</v>
      </c>
      <c r="M188" s="567"/>
      <c r="N188" s="567"/>
      <c r="O188" s="554"/>
      <c r="P188" s="566">
        <v>23710606.919999998</v>
      </c>
      <c r="Q188" s="552"/>
    </row>
    <row r="189" spans="1:17" s="14" customFormat="1" ht="63" customHeight="1" x14ac:dyDescent="0.2">
      <c r="A189" s="546"/>
      <c r="B189" s="546"/>
      <c r="C189" s="547"/>
      <c r="D189" s="69" t="s">
        <v>251</v>
      </c>
      <c r="E189" s="261" t="s">
        <v>176</v>
      </c>
      <c r="F189" s="59">
        <v>0.2</v>
      </c>
      <c r="G189" s="51"/>
      <c r="H189" s="51" t="s">
        <v>43</v>
      </c>
      <c r="I189" s="51"/>
      <c r="J189" s="261" t="s">
        <v>43</v>
      </c>
      <c r="K189" s="54">
        <v>1</v>
      </c>
      <c r="L189" s="54">
        <f t="shared" si="7"/>
        <v>0.2</v>
      </c>
      <c r="M189" s="567"/>
      <c r="N189" s="567"/>
      <c r="O189" s="554"/>
      <c r="P189" s="566"/>
      <c r="Q189" s="552"/>
    </row>
    <row r="190" spans="1:17" s="14" customFormat="1" ht="63" customHeight="1" x14ac:dyDescent="0.2">
      <c r="A190" s="546"/>
      <c r="B190" s="546"/>
      <c r="C190" s="547"/>
      <c r="D190" s="69" t="s">
        <v>252</v>
      </c>
      <c r="E190" s="261" t="s">
        <v>253</v>
      </c>
      <c r="F190" s="59">
        <v>0.2</v>
      </c>
      <c r="G190" s="51"/>
      <c r="H190" s="51" t="s">
        <v>43</v>
      </c>
      <c r="I190" s="62" t="s">
        <v>43</v>
      </c>
      <c r="J190" s="261"/>
      <c r="K190" s="54">
        <v>1</v>
      </c>
      <c r="L190" s="54">
        <f t="shared" si="7"/>
        <v>0.2</v>
      </c>
      <c r="M190" s="567"/>
      <c r="N190" s="567"/>
      <c r="O190" s="554"/>
      <c r="P190" s="566"/>
      <c r="Q190" s="552"/>
    </row>
    <row r="191" spans="1:17" s="14" customFormat="1" ht="63" customHeight="1" x14ac:dyDescent="0.2">
      <c r="A191" s="546"/>
      <c r="B191" s="546"/>
      <c r="C191" s="547"/>
      <c r="D191" s="69" t="s">
        <v>254</v>
      </c>
      <c r="E191" s="261" t="s">
        <v>255</v>
      </c>
      <c r="F191" s="59">
        <v>0.2</v>
      </c>
      <c r="G191" s="51"/>
      <c r="H191" s="51"/>
      <c r="I191" s="51" t="s">
        <v>43</v>
      </c>
      <c r="J191" s="261" t="s">
        <v>43</v>
      </c>
      <c r="K191" s="54">
        <v>0.7</v>
      </c>
      <c r="L191" s="54">
        <f t="shared" si="7"/>
        <v>0.13999999999999999</v>
      </c>
      <c r="M191" s="567"/>
      <c r="N191" s="567"/>
      <c r="O191" s="554"/>
      <c r="P191" s="566"/>
      <c r="Q191" s="552"/>
    </row>
    <row r="192" spans="1:17" s="14" customFormat="1" ht="42.75" customHeight="1" x14ac:dyDescent="0.2">
      <c r="A192" s="546" t="s">
        <v>256</v>
      </c>
      <c r="B192" s="546" t="s">
        <v>257</v>
      </c>
      <c r="C192" s="547">
        <v>44196</v>
      </c>
      <c r="D192" s="69" t="s">
        <v>258</v>
      </c>
      <c r="E192" s="51" t="s">
        <v>259</v>
      </c>
      <c r="F192" s="59">
        <v>0.7</v>
      </c>
      <c r="G192" s="261" t="s">
        <v>43</v>
      </c>
      <c r="H192" s="261" t="s">
        <v>43</v>
      </c>
      <c r="I192" s="261" t="s">
        <v>43</v>
      </c>
      <c r="J192" s="261" t="s">
        <v>43</v>
      </c>
      <c r="K192" s="54">
        <v>1</v>
      </c>
      <c r="L192" s="54">
        <f t="shared" si="7"/>
        <v>0.7</v>
      </c>
      <c r="M192" s="554">
        <v>4.3478260869565216E-2</v>
      </c>
      <c r="N192" s="554">
        <f>SUM(L192:L194)*M192</f>
        <v>4.3478260869565209E-2</v>
      </c>
      <c r="O192" s="554">
        <f>+N192/M192</f>
        <v>0.99999999999999989</v>
      </c>
      <c r="P192" s="553"/>
      <c r="Q192" s="551" t="s">
        <v>488</v>
      </c>
    </row>
    <row r="193" spans="1:17" s="14" customFormat="1" ht="47.25" customHeight="1" x14ac:dyDescent="0.2">
      <c r="A193" s="546"/>
      <c r="B193" s="546"/>
      <c r="C193" s="547"/>
      <c r="D193" s="69" t="s">
        <v>260</v>
      </c>
      <c r="E193" s="51" t="s">
        <v>261</v>
      </c>
      <c r="F193" s="59">
        <v>0.2</v>
      </c>
      <c r="G193" s="60"/>
      <c r="H193" s="60"/>
      <c r="I193" s="261" t="s">
        <v>43</v>
      </c>
      <c r="J193" s="261" t="s">
        <v>43</v>
      </c>
      <c r="K193" s="54">
        <v>1</v>
      </c>
      <c r="L193" s="54">
        <f t="shared" si="7"/>
        <v>0.2</v>
      </c>
      <c r="M193" s="554"/>
      <c r="N193" s="554"/>
      <c r="O193" s="554"/>
      <c r="P193" s="553"/>
      <c r="Q193" s="552"/>
    </row>
    <row r="194" spans="1:17" s="14" customFormat="1" ht="61.5" customHeight="1" x14ac:dyDescent="0.2">
      <c r="A194" s="546"/>
      <c r="B194" s="546"/>
      <c r="C194" s="547"/>
      <c r="D194" s="69" t="s">
        <v>262</v>
      </c>
      <c r="E194" s="51" t="s">
        <v>261</v>
      </c>
      <c r="F194" s="59">
        <v>0.1</v>
      </c>
      <c r="G194" s="60"/>
      <c r="H194" s="60"/>
      <c r="I194" s="60"/>
      <c r="J194" s="49" t="s">
        <v>43</v>
      </c>
      <c r="K194" s="54">
        <v>1</v>
      </c>
      <c r="L194" s="54">
        <f t="shared" si="7"/>
        <v>0.1</v>
      </c>
      <c r="M194" s="554"/>
      <c r="N194" s="554"/>
      <c r="O194" s="554"/>
      <c r="P194" s="553"/>
      <c r="Q194" s="552"/>
    </row>
    <row r="195" spans="1:17" s="14" customFormat="1" ht="30" customHeight="1" x14ac:dyDescent="0.2">
      <c r="A195" s="546" t="s">
        <v>263</v>
      </c>
      <c r="B195" s="546" t="s">
        <v>264</v>
      </c>
      <c r="C195" s="547">
        <v>44196</v>
      </c>
      <c r="D195" s="43" t="s">
        <v>265</v>
      </c>
      <c r="E195" s="261" t="s">
        <v>266</v>
      </c>
      <c r="F195" s="48">
        <v>0.3</v>
      </c>
      <c r="G195" s="261" t="s">
        <v>43</v>
      </c>
      <c r="H195" s="261" t="s">
        <v>267</v>
      </c>
      <c r="I195" s="261" t="s">
        <v>267</v>
      </c>
      <c r="J195" s="261" t="s">
        <v>267</v>
      </c>
      <c r="K195" s="315">
        <v>1</v>
      </c>
      <c r="L195" s="54">
        <f t="shared" si="7"/>
        <v>0.3</v>
      </c>
      <c r="M195" s="567">
        <v>4.333E-2</v>
      </c>
      <c r="N195" s="567">
        <f>SUM(L195:L198)*M195</f>
        <v>4.333E-2</v>
      </c>
      <c r="O195" s="554">
        <f>+N195/M195</f>
        <v>1</v>
      </c>
      <c r="P195" s="558">
        <v>15000000</v>
      </c>
      <c r="Q195" s="551" t="s">
        <v>486</v>
      </c>
    </row>
    <row r="196" spans="1:17" s="14" customFormat="1" ht="30" customHeight="1" x14ac:dyDescent="0.2">
      <c r="A196" s="546"/>
      <c r="B196" s="546"/>
      <c r="C196" s="547"/>
      <c r="D196" s="43" t="s">
        <v>268</v>
      </c>
      <c r="E196" s="261" t="s">
        <v>266</v>
      </c>
      <c r="F196" s="48">
        <v>0.2</v>
      </c>
      <c r="G196" s="268" t="s">
        <v>43</v>
      </c>
      <c r="H196" s="268" t="s">
        <v>43</v>
      </c>
      <c r="I196" s="268" t="s">
        <v>43</v>
      </c>
      <c r="J196" s="268" t="s">
        <v>43</v>
      </c>
      <c r="K196" s="315">
        <v>1</v>
      </c>
      <c r="L196" s="54">
        <f t="shared" si="7"/>
        <v>0.2</v>
      </c>
      <c r="M196" s="567"/>
      <c r="N196" s="567"/>
      <c r="O196" s="554"/>
      <c r="P196" s="558"/>
      <c r="Q196" s="552"/>
    </row>
    <row r="197" spans="1:17" s="14" customFormat="1" ht="30" customHeight="1" x14ac:dyDescent="0.2">
      <c r="A197" s="546"/>
      <c r="B197" s="546"/>
      <c r="C197" s="547"/>
      <c r="D197" s="43" t="s">
        <v>269</v>
      </c>
      <c r="E197" s="261" t="s">
        <v>270</v>
      </c>
      <c r="F197" s="48">
        <v>0.2</v>
      </c>
      <c r="G197" s="261" t="s">
        <v>43</v>
      </c>
      <c r="H197" s="261" t="s">
        <v>43</v>
      </c>
      <c r="I197" s="261" t="s">
        <v>43</v>
      </c>
      <c r="J197" s="261" t="s">
        <v>43</v>
      </c>
      <c r="K197" s="315">
        <v>1</v>
      </c>
      <c r="L197" s="54">
        <f t="shared" si="7"/>
        <v>0.2</v>
      </c>
      <c r="M197" s="567"/>
      <c r="N197" s="567"/>
      <c r="O197" s="554"/>
      <c r="P197" s="558"/>
      <c r="Q197" s="552"/>
    </row>
    <row r="198" spans="1:17" s="14" customFormat="1" ht="30" customHeight="1" x14ac:dyDescent="0.2">
      <c r="A198" s="546"/>
      <c r="B198" s="546"/>
      <c r="C198" s="547"/>
      <c r="D198" s="43" t="s">
        <v>271</v>
      </c>
      <c r="E198" s="261" t="s">
        <v>264</v>
      </c>
      <c r="F198" s="48">
        <v>0.3</v>
      </c>
      <c r="G198" s="261" t="s">
        <v>43</v>
      </c>
      <c r="H198" s="261" t="s">
        <v>43</v>
      </c>
      <c r="I198" s="261" t="s">
        <v>43</v>
      </c>
      <c r="J198" s="261" t="s">
        <v>43</v>
      </c>
      <c r="K198" s="315">
        <v>1</v>
      </c>
      <c r="L198" s="54">
        <f t="shared" si="7"/>
        <v>0.3</v>
      </c>
      <c r="M198" s="567"/>
      <c r="N198" s="567"/>
      <c r="O198" s="554"/>
      <c r="P198" s="558"/>
      <c r="Q198" s="552"/>
    </row>
    <row r="199" spans="1:17" s="14" customFormat="1" ht="51" customHeight="1" x14ac:dyDescent="0.2">
      <c r="A199" s="546" t="s">
        <v>272</v>
      </c>
      <c r="B199" s="546" t="s">
        <v>201</v>
      </c>
      <c r="C199" s="547">
        <v>44012</v>
      </c>
      <c r="D199" s="43" t="s">
        <v>273</v>
      </c>
      <c r="E199" s="261" t="s">
        <v>203</v>
      </c>
      <c r="F199" s="54">
        <v>0.2</v>
      </c>
      <c r="G199" s="261" t="s">
        <v>43</v>
      </c>
      <c r="H199" s="261"/>
      <c r="I199" s="261"/>
      <c r="J199" s="261"/>
      <c r="K199" s="54">
        <v>1</v>
      </c>
      <c r="L199" s="54">
        <f t="shared" si="7"/>
        <v>0.2</v>
      </c>
      <c r="M199" s="554">
        <v>0.05</v>
      </c>
      <c r="N199" s="554">
        <f>SUM(L199:L201)*M199</f>
        <v>0.05</v>
      </c>
      <c r="O199" s="554">
        <f>+N199/M199</f>
        <v>1</v>
      </c>
      <c r="P199" s="553">
        <v>10000000</v>
      </c>
      <c r="Q199" s="551" t="s">
        <v>483</v>
      </c>
    </row>
    <row r="200" spans="1:17" s="14" customFormat="1" ht="42" customHeight="1" x14ac:dyDescent="0.2">
      <c r="A200" s="546"/>
      <c r="B200" s="546"/>
      <c r="C200" s="547"/>
      <c r="D200" s="43" t="s">
        <v>274</v>
      </c>
      <c r="E200" s="261" t="s">
        <v>207</v>
      </c>
      <c r="F200" s="54">
        <v>0.5</v>
      </c>
      <c r="G200" s="261" t="s">
        <v>43</v>
      </c>
      <c r="H200" s="261" t="s">
        <v>43</v>
      </c>
      <c r="I200" s="261"/>
      <c r="J200" s="261"/>
      <c r="K200" s="54">
        <v>1</v>
      </c>
      <c r="L200" s="54">
        <f t="shared" si="7"/>
        <v>0.5</v>
      </c>
      <c r="M200" s="554"/>
      <c r="N200" s="554"/>
      <c r="O200" s="554"/>
      <c r="P200" s="553"/>
      <c r="Q200" s="552"/>
    </row>
    <row r="201" spans="1:17" s="14" customFormat="1" ht="57" customHeight="1" x14ac:dyDescent="0.2">
      <c r="A201" s="546"/>
      <c r="B201" s="546"/>
      <c r="C201" s="547"/>
      <c r="D201" s="43" t="s">
        <v>275</v>
      </c>
      <c r="E201" s="261" t="s">
        <v>207</v>
      </c>
      <c r="F201" s="54">
        <v>0.3</v>
      </c>
      <c r="G201" s="261"/>
      <c r="H201" s="261" t="s">
        <v>43</v>
      </c>
      <c r="I201" s="261"/>
      <c r="J201" s="261"/>
      <c r="K201" s="54">
        <v>1</v>
      </c>
      <c r="L201" s="54">
        <f t="shared" si="7"/>
        <v>0.3</v>
      </c>
      <c r="M201" s="554"/>
      <c r="N201" s="554"/>
      <c r="O201" s="554"/>
      <c r="P201" s="553"/>
      <c r="Q201" s="552"/>
    </row>
    <row r="202" spans="1:17" s="14" customFormat="1" ht="30" customHeight="1" x14ac:dyDescent="0.2">
      <c r="A202" s="546" t="s">
        <v>276</v>
      </c>
      <c r="B202" s="546" t="s">
        <v>264</v>
      </c>
      <c r="C202" s="547">
        <v>44196</v>
      </c>
      <c r="D202" s="43" t="s">
        <v>277</v>
      </c>
      <c r="E202" s="261" t="s">
        <v>278</v>
      </c>
      <c r="F202" s="48">
        <v>0.1</v>
      </c>
      <c r="G202" s="261" t="s">
        <v>43</v>
      </c>
      <c r="H202" s="261"/>
      <c r="I202" s="261"/>
      <c r="J202" s="261"/>
      <c r="K202" s="54">
        <v>1</v>
      </c>
      <c r="L202" s="54">
        <f t="shared" si="7"/>
        <v>0.1</v>
      </c>
      <c r="M202" s="554">
        <v>0.06</v>
      </c>
      <c r="N202" s="554">
        <f>SUM(L202:L207)*M202</f>
        <v>0.06</v>
      </c>
      <c r="O202" s="554">
        <f>+N202/M202</f>
        <v>1</v>
      </c>
      <c r="P202" s="548">
        <v>10000000</v>
      </c>
      <c r="Q202" s="551" t="s">
        <v>482</v>
      </c>
    </row>
    <row r="203" spans="1:17" s="14" customFormat="1" ht="30" customHeight="1" x14ac:dyDescent="0.2">
      <c r="A203" s="546"/>
      <c r="B203" s="546"/>
      <c r="C203" s="547"/>
      <c r="D203" s="208" t="s">
        <v>279</v>
      </c>
      <c r="E203" s="261" t="s">
        <v>280</v>
      </c>
      <c r="F203" s="48">
        <v>0.2</v>
      </c>
      <c r="G203" s="261"/>
      <c r="H203" s="261" t="s">
        <v>43</v>
      </c>
      <c r="I203" s="261"/>
      <c r="J203" s="261"/>
      <c r="K203" s="210">
        <v>1</v>
      </c>
      <c r="L203" s="54">
        <f t="shared" si="7"/>
        <v>0.2</v>
      </c>
      <c r="M203" s="554"/>
      <c r="N203" s="554"/>
      <c r="O203" s="554"/>
      <c r="P203" s="549"/>
      <c r="Q203" s="552"/>
    </row>
    <row r="204" spans="1:17" s="14" customFormat="1" ht="30" customHeight="1" x14ac:dyDescent="0.2">
      <c r="A204" s="546"/>
      <c r="B204" s="546"/>
      <c r="C204" s="547"/>
      <c r="D204" s="43" t="s">
        <v>281</v>
      </c>
      <c r="E204" s="261" t="s">
        <v>282</v>
      </c>
      <c r="F204" s="48">
        <v>0.25</v>
      </c>
      <c r="G204" s="261"/>
      <c r="H204" s="261"/>
      <c r="I204" s="261"/>
      <c r="J204" s="268" t="s">
        <v>43</v>
      </c>
      <c r="K204" s="210">
        <v>1</v>
      </c>
      <c r="L204" s="54">
        <f t="shared" si="7"/>
        <v>0.25</v>
      </c>
      <c r="M204" s="554"/>
      <c r="N204" s="554"/>
      <c r="O204" s="554"/>
      <c r="P204" s="549"/>
      <c r="Q204" s="552"/>
    </row>
    <row r="205" spans="1:17" s="14" customFormat="1" ht="33.75" customHeight="1" x14ac:dyDescent="0.2">
      <c r="A205" s="546"/>
      <c r="B205" s="546"/>
      <c r="C205" s="547"/>
      <c r="D205" s="43" t="s">
        <v>283</v>
      </c>
      <c r="E205" s="261" t="s">
        <v>282</v>
      </c>
      <c r="F205" s="48">
        <v>0.25</v>
      </c>
      <c r="G205" s="261"/>
      <c r="H205" s="261"/>
      <c r="I205" s="261"/>
      <c r="J205" s="282" t="s">
        <v>43</v>
      </c>
      <c r="K205" s="54">
        <v>1</v>
      </c>
      <c r="L205" s="54">
        <f t="shared" si="7"/>
        <v>0.25</v>
      </c>
      <c r="M205" s="554"/>
      <c r="N205" s="554"/>
      <c r="O205" s="554"/>
      <c r="P205" s="549"/>
      <c r="Q205" s="552"/>
    </row>
    <row r="206" spans="1:17" s="14" customFormat="1" ht="33.75" customHeight="1" x14ac:dyDescent="0.2">
      <c r="A206" s="546"/>
      <c r="B206" s="546"/>
      <c r="C206" s="547"/>
      <c r="D206" s="43" t="s">
        <v>284</v>
      </c>
      <c r="E206" s="261" t="s">
        <v>282</v>
      </c>
      <c r="F206" s="48">
        <v>0.1</v>
      </c>
      <c r="G206" s="261"/>
      <c r="H206" s="261"/>
      <c r="I206" s="261"/>
      <c r="J206" s="261" t="s">
        <v>43</v>
      </c>
      <c r="K206" s="54">
        <v>1</v>
      </c>
      <c r="L206" s="54">
        <f t="shared" si="7"/>
        <v>0.1</v>
      </c>
      <c r="M206" s="554"/>
      <c r="N206" s="554"/>
      <c r="O206" s="554"/>
      <c r="P206" s="549"/>
      <c r="Q206" s="552"/>
    </row>
    <row r="207" spans="1:17" s="14" customFormat="1" ht="40.5" customHeight="1" x14ac:dyDescent="0.2">
      <c r="A207" s="546"/>
      <c r="B207" s="546"/>
      <c r="C207" s="547"/>
      <c r="D207" s="43" t="s">
        <v>285</v>
      </c>
      <c r="E207" s="261" t="s">
        <v>280</v>
      </c>
      <c r="F207" s="48">
        <v>0.1</v>
      </c>
      <c r="G207" s="261"/>
      <c r="H207" s="261"/>
      <c r="I207" s="261"/>
      <c r="J207" s="261" t="s">
        <v>43</v>
      </c>
      <c r="K207" s="54">
        <v>1</v>
      </c>
      <c r="L207" s="54">
        <f t="shared" si="7"/>
        <v>0.1</v>
      </c>
      <c r="M207" s="554"/>
      <c r="N207" s="554"/>
      <c r="O207" s="554"/>
      <c r="P207" s="550"/>
      <c r="Q207" s="552"/>
    </row>
    <row r="208" spans="1:17" s="14" customFormat="1" ht="67.5" customHeight="1" x14ac:dyDescent="0.2">
      <c r="A208" s="559" t="s">
        <v>286</v>
      </c>
      <c r="B208" s="561" t="s">
        <v>287</v>
      </c>
      <c r="C208" s="562">
        <v>44196</v>
      </c>
      <c r="D208" s="69" t="s">
        <v>288</v>
      </c>
      <c r="E208" s="561" t="s">
        <v>289</v>
      </c>
      <c r="F208" s="269">
        <v>0.3</v>
      </c>
      <c r="G208" s="266" t="s">
        <v>43</v>
      </c>
      <c r="H208" s="266"/>
      <c r="I208" s="266"/>
      <c r="J208" s="266"/>
      <c r="K208" s="54">
        <v>1</v>
      </c>
      <c r="L208" s="54">
        <f t="shared" si="7"/>
        <v>0.3</v>
      </c>
      <c r="M208" s="554">
        <v>0.05</v>
      </c>
      <c r="N208" s="554">
        <f>SUM(L208:L210)*M208</f>
        <v>0.05</v>
      </c>
      <c r="O208" s="554">
        <f>+N208/M208</f>
        <v>1</v>
      </c>
      <c r="P208" s="548">
        <v>40000000</v>
      </c>
      <c r="Q208" s="555" t="s">
        <v>487</v>
      </c>
    </row>
    <row r="209" spans="1:17" s="14" customFormat="1" ht="67.5" customHeight="1" x14ac:dyDescent="0.2">
      <c r="A209" s="559"/>
      <c r="B209" s="559"/>
      <c r="C209" s="563"/>
      <c r="D209" s="69" t="s">
        <v>290</v>
      </c>
      <c r="E209" s="559"/>
      <c r="F209" s="48">
        <v>0.3</v>
      </c>
      <c r="G209" s="261"/>
      <c r="H209" s="261" t="s">
        <v>43</v>
      </c>
      <c r="I209" s="261"/>
      <c r="J209" s="261"/>
      <c r="K209" s="210">
        <v>1</v>
      </c>
      <c r="L209" s="54">
        <f t="shared" si="7"/>
        <v>0.3</v>
      </c>
      <c r="M209" s="554"/>
      <c r="N209" s="554"/>
      <c r="O209" s="554"/>
      <c r="P209" s="549"/>
      <c r="Q209" s="556"/>
    </row>
    <row r="210" spans="1:17" s="14" customFormat="1" ht="67.5" customHeight="1" x14ac:dyDescent="0.2">
      <c r="A210" s="560"/>
      <c r="B210" s="560"/>
      <c r="C210" s="564"/>
      <c r="D210" s="43" t="s">
        <v>291</v>
      </c>
      <c r="E210" s="560"/>
      <c r="F210" s="48">
        <v>0.4</v>
      </c>
      <c r="G210" s="261"/>
      <c r="H210" s="261"/>
      <c r="I210" s="261" t="s">
        <v>43</v>
      </c>
      <c r="J210" s="261" t="s">
        <v>43</v>
      </c>
      <c r="K210" s="210">
        <v>1</v>
      </c>
      <c r="L210" s="54">
        <f t="shared" si="7"/>
        <v>0.4</v>
      </c>
      <c r="M210" s="554"/>
      <c r="N210" s="554"/>
      <c r="O210" s="554"/>
      <c r="P210" s="550"/>
      <c r="Q210" s="557"/>
    </row>
    <row r="211" spans="1:17" s="14" customFormat="1" ht="43.5" customHeight="1" x14ac:dyDescent="0.2">
      <c r="A211" s="546" t="s">
        <v>292</v>
      </c>
      <c r="B211" s="546" t="s">
        <v>264</v>
      </c>
      <c r="C211" s="547">
        <v>44196</v>
      </c>
      <c r="D211" s="61" t="s">
        <v>293</v>
      </c>
      <c r="E211" s="261" t="s">
        <v>255</v>
      </c>
      <c r="F211" s="48">
        <v>0.25</v>
      </c>
      <c r="G211" s="261" t="s">
        <v>43</v>
      </c>
      <c r="H211" s="261"/>
      <c r="I211" s="261"/>
      <c r="J211" s="261"/>
      <c r="K211" s="210">
        <v>1</v>
      </c>
      <c r="L211" s="54">
        <f t="shared" si="7"/>
        <v>0.25</v>
      </c>
      <c r="M211" s="554">
        <v>0.06</v>
      </c>
      <c r="N211" s="554">
        <f>SUM(L211:L214)*M211</f>
        <v>4.6499999999999993E-2</v>
      </c>
      <c r="O211" s="554">
        <f>+N211/M211</f>
        <v>0.77499999999999991</v>
      </c>
      <c r="P211" s="558">
        <v>5000000</v>
      </c>
      <c r="Q211" s="551" t="s">
        <v>484</v>
      </c>
    </row>
    <row r="212" spans="1:17" s="14" customFormat="1" ht="64.5" customHeight="1" x14ac:dyDescent="0.2">
      <c r="A212" s="546"/>
      <c r="B212" s="546"/>
      <c r="C212" s="547"/>
      <c r="D212" s="44" t="s">
        <v>295</v>
      </c>
      <c r="E212" s="18" t="s">
        <v>255</v>
      </c>
      <c r="F212" s="48">
        <v>0.25</v>
      </c>
      <c r="G212" s="18"/>
      <c r="H212" s="18" t="s">
        <v>43</v>
      </c>
      <c r="I212" s="18" t="s">
        <v>43</v>
      </c>
      <c r="J212" s="18"/>
      <c r="K212" s="210">
        <v>0.8</v>
      </c>
      <c r="L212" s="54">
        <f t="shared" si="7"/>
        <v>0.2</v>
      </c>
      <c r="M212" s="554"/>
      <c r="N212" s="554"/>
      <c r="O212" s="554"/>
      <c r="P212" s="558"/>
      <c r="Q212" s="551"/>
    </row>
    <row r="213" spans="1:17" s="14" customFormat="1" ht="25.5" x14ac:dyDescent="0.2">
      <c r="A213" s="546"/>
      <c r="B213" s="546"/>
      <c r="C213" s="547"/>
      <c r="D213" s="61" t="s">
        <v>296</v>
      </c>
      <c r="E213" s="18" t="s">
        <v>255</v>
      </c>
      <c r="F213" s="48">
        <v>0.25</v>
      </c>
      <c r="G213" s="18"/>
      <c r="H213" s="18"/>
      <c r="I213" s="66" t="s">
        <v>43</v>
      </c>
      <c r="J213" s="66" t="s">
        <v>43</v>
      </c>
      <c r="K213" s="210">
        <v>0.6</v>
      </c>
      <c r="L213" s="54">
        <f t="shared" si="7"/>
        <v>0.15</v>
      </c>
      <c r="M213" s="554"/>
      <c r="N213" s="554"/>
      <c r="O213" s="554"/>
      <c r="P213" s="558"/>
      <c r="Q213" s="551"/>
    </row>
    <row r="214" spans="1:17" s="14" customFormat="1" ht="36" customHeight="1" thickBot="1" x14ac:dyDescent="0.25">
      <c r="A214" s="546"/>
      <c r="B214" s="546"/>
      <c r="C214" s="547"/>
      <c r="D214" s="50" t="s">
        <v>297</v>
      </c>
      <c r="E214" s="18" t="s">
        <v>255</v>
      </c>
      <c r="F214" s="48">
        <v>0.25</v>
      </c>
      <c r="G214" s="229" t="s">
        <v>43</v>
      </c>
      <c r="H214" s="229" t="s">
        <v>43</v>
      </c>
      <c r="I214" s="224"/>
      <c r="J214" s="224"/>
      <c r="K214" s="259">
        <v>0.7</v>
      </c>
      <c r="L214" s="230">
        <f t="shared" si="7"/>
        <v>0.17499999999999999</v>
      </c>
      <c r="M214" s="565"/>
      <c r="N214" s="565"/>
      <c r="O214" s="565"/>
      <c r="P214" s="558"/>
      <c r="Q214" s="551"/>
    </row>
    <row r="215" spans="1:17" s="14" customFormat="1" ht="28.5" customHeight="1" thickBot="1" x14ac:dyDescent="0.25">
      <c r="A215" s="36"/>
      <c r="B215" s="36"/>
      <c r="C215" s="36"/>
      <c r="D215" s="37"/>
      <c r="E215" s="36"/>
      <c r="F215" s="38"/>
      <c r="G215" s="611" t="s">
        <v>437</v>
      </c>
      <c r="H215" s="612"/>
      <c r="I215" s="612"/>
      <c r="J215" s="612"/>
      <c r="K215" s="322"/>
      <c r="L215" s="231"/>
      <c r="M215" s="231"/>
      <c r="N215" s="308">
        <f>SUM(N118:N214)</f>
        <v>0.97791695652173893</v>
      </c>
      <c r="O215" s="309">
        <f>AVERAGE(O118:O214)</f>
        <v>0.97822727272727261</v>
      </c>
      <c r="P215" s="39"/>
      <c r="Q215" s="39"/>
    </row>
    <row r="216" spans="1:17" ht="13.5" thickBot="1" x14ac:dyDescent="0.25"/>
    <row r="217" spans="1:17" ht="27.75" customHeight="1" thickBot="1" x14ac:dyDescent="0.25">
      <c r="G217" s="611" t="s">
        <v>438</v>
      </c>
      <c r="H217" s="612"/>
      <c r="I217" s="612"/>
      <c r="J217" s="612"/>
      <c r="K217" s="322"/>
      <c r="L217" s="231"/>
      <c r="M217" s="231"/>
      <c r="N217" s="232"/>
      <c r="O217" s="311">
        <f>(O27+O51+O89+O112+O215)/5</f>
        <v>0.98610878787878797</v>
      </c>
    </row>
    <row r="226" spans="1:9" ht="38.25" x14ac:dyDescent="0.2">
      <c r="A226" s="243" t="s">
        <v>439</v>
      </c>
      <c r="B226" s="243" t="s">
        <v>440</v>
      </c>
      <c r="C226" s="226" t="s">
        <v>446</v>
      </c>
      <c r="D226" s="226" t="s">
        <v>447</v>
      </c>
      <c r="E226" s="226" t="s">
        <v>441</v>
      </c>
      <c r="F226" s="244" t="s">
        <v>442</v>
      </c>
      <c r="G226" s="316" t="s">
        <v>443</v>
      </c>
      <c r="H226" s="316" t="s">
        <v>467</v>
      </c>
      <c r="I226" s="243" t="s">
        <v>444</v>
      </c>
    </row>
    <row r="227" spans="1:9" ht="51" x14ac:dyDescent="0.2">
      <c r="A227" s="208" t="s">
        <v>12</v>
      </c>
      <c r="B227" s="62">
        <v>2</v>
      </c>
      <c r="C227" s="62">
        <v>9</v>
      </c>
      <c r="D227" s="62">
        <v>8</v>
      </c>
      <c r="E227" s="62">
        <v>3</v>
      </c>
      <c r="F227" s="62">
        <v>3</v>
      </c>
      <c r="G227" s="62">
        <v>4</v>
      </c>
      <c r="H227" s="62">
        <v>4</v>
      </c>
      <c r="I227" s="270">
        <f>+O27</f>
        <v>1</v>
      </c>
    </row>
    <row r="228" spans="1:9" ht="51" x14ac:dyDescent="0.2">
      <c r="A228" s="208" t="s">
        <v>53</v>
      </c>
      <c r="B228" s="62">
        <v>6</v>
      </c>
      <c r="C228" s="62">
        <v>19</v>
      </c>
      <c r="D228" s="62">
        <v>3</v>
      </c>
      <c r="E228" s="62">
        <v>7</v>
      </c>
      <c r="F228" s="62">
        <v>6</v>
      </c>
      <c r="G228" s="62">
        <v>11</v>
      </c>
      <c r="H228" s="62">
        <v>11</v>
      </c>
      <c r="I228" s="270">
        <f>+O51</f>
        <v>0.98356666666666681</v>
      </c>
    </row>
    <row r="229" spans="1:9" ht="63.75" x14ac:dyDescent="0.2">
      <c r="A229" s="208" t="s">
        <v>79</v>
      </c>
      <c r="B229" s="62">
        <v>8</v>
      </c>
      <c r="C229" s="62">
        <v>35</v>
      </c>
      <c r="D229" s="62">
        <v>10</v>
      </c>
      <c r="E229" s="62">
        <v>14</v>
      </c>
      <c r="F229" s="62">
        <v>15</v>
      </c>
      <c r="G229" s="62">
        <v>13</v>
      </c>
      <c r="H229" s="62">
        <v>13</v>
      </c>
      <c r="I229" s="270">
        <f>+O89</f>
        <v>0.96875</v>
      </c>
    </row>
    <row r="230" spans="1:9" ht="51" x14ac:dyDescent="0.2">
      <c r="A230" s="208" t="s">
        <v>127</v>
      </c>
      <c r="B230" s="62">
        <v>5</v>
      </c>
      <c r="C230" s="62">
        <v>17</v>
      </c>
      <c r="D230" s="62">
        <v>4</v>
      </c>
      <c r="E230" s="62">
        <v>10</v>
      </c>
      <c r="F230" s="62">
        <v>7</v>
      </c>
      <c r="G230" s="62">
        <v>8</v>
      </c>
      <c r="H230" s="62">
        <v>8</v>
      </c>
      <c r="I230" s="270">
        <f>+O112</f>
        <v>1</v>
      </c>
    </row>
    <row r="231" spans="1:9" ht="51" x14ac:dyDescent="0.2">
      <c r="A231" s="208" t="s">
        <v>153</v>
      </c>
      <c r="B231" s="62">
        <v>23</v>
      </c>
      <c r="C231" s="62">
        <v>100</v>
      </c>
      <c r="D231" s="62">
        <v>27</v>
      </c>
      <c r="E231" s="62">
        <v>62</v>
      </c>
      <c r="F231" s="62">
        <v>40</v>
      </c>
      <c r="G231" s="62">
        <v>54</v>
      </c>
      <c r="H231" s="62">
        <v>54</v>
      </c>
      <c r="I231" s="270">
        <f>+O215</f>
        <v>0.97822727272727261</v>
      </c>
    </row>
    <row r="232" spans="1:9" ht="20.25" customHeight="1" x14ac:dyDescent="0.2">
      <c r="A232" s="208" t="s">
        <v>445</v>
      </c>
      <c r="B232" s="245">
        <f t="shared" ref="B232:H232" si="8">SUM(B227:B231)</f>
        <v>44</v>
      </c>
      <c r="C232" s="245">
        <f t="shared" si="8"/>
        <v>180</v>
      </c>
      <c r="D232" s="247">
        <f t="shared" si="8"/>
        <v>52</v>
      </c>
      <c r="E232" s="246">
        <f t="shared" si="8"/>
        <v>96</v>
      </c>
      <c r="F232" s="246">
        <f t="shared" si="8"/>
        <v>71</v>
      </c>
      <c r="G232" s="247">
        <f>SUM(G227:G231)</f>
        <v>90</v>
      </c>
      <c r="H232" s="247">
        <f t="shared" si="8"/>
        <v>90</v>
      </c>
      <c r="I232" s="251">
        <f>+(I227+I228+I229+I230+I231)/5</f>
        <v>0.98610878787878797</v>
      </c>
    </row>
    <row r="233" spans="1:9" x14ac:dyDescent="0.2">
      <c r="A233" s="248"/>
      <c r="B233" s="248"/>
      <c r="C233" s="248"/>
      <c r="D233" s="249">
        <f>+D232/C232</f>
        <v>0.28888888888888886</v>
      </c>
      <c r="E233" s="249">
        <f>+E232/C232</f>
        <v>0.53333333333333333</v>
      </c>
      <c r="F233" s="249">
        <f>+F232/C232</f>
        <v>0.39444444444444443</v>
      </c>
      <c r="G233" s="250">
        <f>+G232/C232</f>
        <v>0.5</v>
      </c>
      <c r="H233" s="249">
        <f>+H232/C232</f>
        <v>0.5</v>
      </c>
      <c r="I233" s="248"/>
    </row>
  </sheetData>
  <mergeCells count="386">
    <mergeCell ref="G51:J51"/>
    <mergeCell ref="G89:J89"/>
    <mergeCell ref="G112:J112"/>
    <mergeCell ref="G215:J215"/>
    <mergeCell ref="G217:J217"/>
    <mergeCell ref="A1:A4"/>
    <mergeCell ref="B1:J5"/>
    <mergeCell ref="P1:Q2"/>
    <mergeCell ref="P3:Q3"/>
    <mergeCell ref="A6:B6"/>
    <mergeCell ref="C6:Q6"/>
    <mergeCell ref="A7:B7"/>
    <mergeCell ref="C7:Q7"/>
    <mergeCell ref="A9:B9"/>
    <mergeCell ref="C9:Q9"/>
    <mergeCell ref="A10:A11"/>
    <mergeCell ref="F10:F11"/>
    <mergeCell ref="G10:J10"/>
    <mergeCell ref="Q10:Q11"/>
    <mergeCell ref="A8:B8"/>
    <mergeCell ref="A23:A26"/>
    <mergeCell ref="B23:B26"/>
    <mergeCell ref="C23:C26"/>
    <mergeCell ref="P23:P26"/>
    <mergeCell ref="Q23:Q26"/>
    <mergeCell ref="C8:Q8"/>
    <mergeCell ref="A30:B30"/>
    <mergeCell ref="C30:Q30"/>
    <mergeCell ref="G12:J17"/>
    <mergeCell ref="P12:P17"/>
    <mergeCell ref="Q12:Q17"/>
    <mergeCell ref="A18:A22"/>
    <mergeCell ref="B18:B22"/>
    <mergeCell ref="C18:C22"/>
    <mergeCell ref="P18:P22"/>
    <mergeCell ref="Q18:Q22"/>
    <mergeCell ref="A12:A17"/>
    <mergeCell ref="B12:B17"/>
    <mergeCell ref="C12:C17"/>
    <mergeCell ref="D12:D17"/>
    <mergeCell ref="E12:E17"/>
    <mergeCell ref="F12:F17"/>
    <mergeCell ref="M18:M22"/>
    <mergeCell ref="N18:N22"/>
    <mergeCell ref="O18:O22"/>
    <mergeCell ref="M23:M26"/>
    <mergeCell ref="N23:N26"/>
    <mergeCell ref="O23:O26"/>
    <mergeCell ref="G27:J27"/>
    <mergeCell ref="A31:A32"/>
    <mergeCell ref="F31:F32"/>
    <mergeCell ref="G31:J31"/>
    <mergeCell ref="Q31:Q32"/>
    <mergeCell ref="A33:A38"/>
    <mergeCell ref="B33:B38"/>
    <mergeCell ref="C33:C38"/>
    <mergeCell ref="P33:P38"/>
    <mergeCell ref="Q33:Q38"/>
    <mergeCell ref="M33:M38"/>
    <mergeCell ref="N33:N38"/>
    <mergeCell ref="O33:O38"/>
    <mergeCell ref="A39:A40"/>
    <mergeCell ref="B39:B40"/>
    <mergeCell ref="C39:C40"/>
    <mergeCell ref="P39:P40"/>
    <mergeCell ref="Q39:Q40"/>
    <mergeCell ref="A41:A42"/>
    <mergeCell ref="B41:B42"/>
    <mergeCell ref="C41:C42"/>
    <mergeCell ref="P41:P42"/>
    <mergeCell ref="Q41:Q42"/>
    <mergeCell ref="M39:M40"/>
    <mergeCell ref="M41:M42"/>
    <mergeCell ref="N39:N40"/>
    <mergeCell ref="N41:N42"/>
    <mergeCell ref="O39:O40"/>
    <mergeCell ref="O41:O42"/>
    <mergeCell ref="A43:A44"/>
    <mergeCell ref="B43:B44"/>
    <mergeCell ref="C43:C44"/>
    <mergeCell ref="P43:P44"/>
    <mergeCell ref="Q43:Q44"/>
    <mergeCell ref="A46:A50"/>
    <mergeCell ref="B46:B50"/>
    <mergeCell ref="C46:C50"/>
    <mergeCell ref="P46:P50"/>
    <mergeCell ref="Q46:Q50"/>
    <mergeCell ref="M43:M44"/>
    <mergeCell ref="M46:M50"/>
    <mergeCell ref="N43:N44"/>
    <mergeCell ref="N46:N50"/>
    <mergeCell ref="O43:O44"/>
    <mergeCell ref="O46:O50"/>
    <mergeCell ref="A56:A58"/>
    <mergeCell ref="B56:B58"/>
    <mergeCell ref="C56:C58"/>
    <mergeCell ref="P56:P58"/>
    <mergeCell ref="Q56:Q58"/>
    <mergeCell ref="A53:B53"/>
    <mergeCell ref="C53:Q53"/>
    <mergeCell ref="A54:A55"/>
    <mergeCell ref="F54:F55"/>
    <mergeCell ref="G54:J54"/>
    <mergeCell ref="Q54:Q55"/>
    <mergeCell ref="M56:M58"/>
    <mergeCell ref="N56:N58"/>
    <mergeCell ref="O56:O58"/>
    <mergeCell ref="A64:A67"/>
    <mergeCell ref="B64:B67"/>
    <mergeCell ref="C64:C67"/>
    <mergeCell ref="P64:P67"/>
    <mergeCell ref="Q64:Q67"/>
    <mergeCell ref="A59:A63"/>
    <mergeCell ref="B59:B63"/>
    <mergeCell ref="C59:C63"/>
    <mergeCell ref="P59:P63"/>
    <mergeCell ref="Q59:Q63"/>
    <mergeCell ref="M59:M63"/>
    <mergeCell ref="M64:M67"/>
    <mergeCell ref="N59:N63"/>
    <mergeCell ref="N64:N67"/>
    <mergeCell ref="O59:O63"/>
    <mergeCell ref="O64:O67"/>
    <mergeCell ref="A72:A75"/>
    <mergeCell ref="B72:B75"/>
    <mergeCell ref="C72:C75"/>
    <mergeCell ref="P72:P75"/>
    <mergeCell ref="Q72:Q75"/>
    <mergeCell ref="A68:A71"/>
    <mergeCell ref="B68:B71"/>
    <mergeCell ref="C68:C71"/>
    <mergeCell ref="P68:P71"/>
    <mergeCell ref="Q68:Q71"/>
    <mergeCell ref="M68:M71"/>
    <mergeCell ref="M72:M75"/>
    <mergeCell ref="N68:N71"/>
    <mergeCell ref="N72:N75"/>
    <mergeCell ref="O68:O71"/>
    <mergeCell ref="O72:O75"/>
    <mergeCell ref="A81:A85"/>
    <mergeCell ref="B81:B85"/>
    <mergeCell ref="C81:C85"/>
    <mergeCell ref="P81:P85"/>
    <mergeCell ref="Q81:Q85"/>
    <mergeCell ref="A76:A80"/>
    <mergeCell ref="B76:B80"/>
    <mergeCell ref="C76:C80"/>
    <mergeCell ref="P76:P80"/>
    <mergeCell ref="Q76:Q80"/>
    <mergeCell ref="M76:M80"/>
    <mergeCell ref="M81:M85"/>
    <mergeCell ref="N76:N80"/>
    <mergeCell ref="N81:N85"/>
    <mergeCell ref="O76:O80"/>
    <mergeCell ref="O81:O85"/>
    <mergeCell ref="E76:E80"/>
    <mergeCell ref="E81:E85"/>
    <mergeCell ref="A92:B92"/>
    <mergeCell ref="C92:Q92"/>
    <mergeCell ref="A93:A94"/>
    <mergeCell ref="F93:F94"/>
    <mergeCell ref="G93:J93"/>
    <mergeCell ref="Q93:Q94"/>
    <mergeCell ref="A86:A88"/>
    <mergeCell ref="B86:B88"/>
    <mergeCell ref="C86:C88"/>
    <mergeCell ref="P86:P88"/>
    <mergeCell ref="Q86:Q88"/>
    <mergeCell ref="M86:M88"/>
    <mergeCell ref="N86:N88"/>
    <mergeCell ref="O86:O88"/>
    <mergeCell ref="E86:E88"/>
    <mergeCell ref="A98:A100"/>
    <mergeCell ref="B98:B100"/>
    <mergeCell ref="C98:C100"/>
    <mergeCell ref="P98:P100"/>
    <mergeCell ref="Q98:Q100"/>
    <mergeCell ref="A95:A97"/>
    <mergeCell ref="B95:B97"/>
    <mergeCell ref="C95:C97"/>
    <mergeCell ref="P95:P97"/>
    <mergeCell ref="Q95:Q97"/>
    <mergeCell ref="M95:M97"/>
    <mergeCell ref="M98:M100"/>
    <mergeCell ref="N95:N97"/>
    <mergeCell ref="N98:N100"/>
    <mergeCell ref="O95:O97"/>
    <mergeCell ref="O98:O100"/>
    <mergeCell ref="A101:A102"/>
    <mergeCell ref="B101:B102"/>
    <mergeCell ref="C101:C102"/>
    <mergeCell ref="P101:P102"/>
    <mergeCell ref="Q101:Q102"/>
    <mergeCell ref="M101:M102"/>
    <mergeCell ref="M103:M107"/>
    <mergeCell ref="N101:N102"/>
    <mergeCell ref="N103:N107"/>
    <mergeCell ref="O101:O102"/>
    <mergeCell ref="O103:O107"/>
    <mergeCell ref="A108:A111"/>
    <mergeCell ref="B108:B111"/>
    <mergeCell ref="C108:C111"/>
    <mergeCell ref="P108:P111"/>
    <mergeCell ref="Q108:Q111"/>
    <mergeCell ref="M108:M111"/>
    <mergeCell ref="N108:N111"/>
    <mergeCell ref="O108:O111"/>
    <mergeCell ref="A103:A107"/>
    <mergeCell ref="B103:B107"/>
    <mergeCell ref="C103:C107"/>
    <mergeCell ref="P103:P107"/>
    <mergeCell ref="Q103:Q107"/>
    <mergeCell ref="A118:A123"/>
    <mergeCell ref="B118:B123"/>
    <mergeCell ref="C118:C123"/>
    <mergeCell ref="P118:P123"/>
    <mergeCell ref="Q118:Q123"/>
    <mergeCell ref="M118:M123"/>
    <mergeCell ref="N118:N123"/>
    <mergeCell ref="O118:O123"/>
    <mergeCell ref="A115:B115"/>
    <mergeCell ref="C115:Q115"/>
    <mergeCell ref="A116:A117"/>
    <mergeCell ref="F116:F117"/>
    <mergeCell ref="G116:J116"/>
    <mergeCell ref="Q116:Q117"/>
    <mergeCell ref="A127:A129"/>
    <mergeCell ref="B127:B129"/>
    <mergeCell ref="C127:C129"/>
    <mergeCell ref="P127:P129"/>
    <mergeCell ref="Q127:Q129"/>
    <mergeCell ref="A124:A126"/>
    <mergeCell ref="B124:B126"/>
    <mergeCell ref="C124:C126"/>
    <mergeCell ref="P124:P126"/>
    <mergeCell ref="Q124:Q126"/>
    <mergeCell ref="M124:M126"/>
    <mergeCell ref="M127:M129"/>
    <mergeCell ref="N124:N126"/>
    <mergeCell ref="N127:N129"/>
    <mergeCell ref="O124:O126"/>
    <mergeCell ref="O127:O129"/>
    <mergeCell ref="P133:P138"/>
    <mergeCell ref="A139:A147"/>
    <mergeCell ref="B139:B147"/>
    <mergeCell ref="C139:C147"/>
    <mergeCell ref="E139:E147"/>
    <mergeCell ref="P139:P147"/>
    <mergeCell ref="Q130:Q156"/>
    <mergeCell ref="A131:A132"/>
    <mergeCell ref="B131:B132"/>
    <mergeCell ref="C131:C132"/>
    <mergeCell ref="P131:P132"/>
    <mergeCell ref="A133:A138"/>
    <mergeCell ref="B133:B138"/>
    <mergeCell ref="C133:C138"/>
    <mergeCell ref="M131:M132"/>
    <mergeCell ref="M133:M138"/>
    <mergeCell ref="M139:M147"/>
    <mergeCell ref="N131:N132"/>
    <mergeCell ref="N133:N138"/>
    <mergeCell ref="N139:N147"/>
    <mergeCell ref="O131:O132"/>
    <mergeCell ref="O133:O138"/>
    <mergeCell ref="O139:O147"/>
    <mergeCell ref="A157:A160"/>
    <mergeCell ref="B157:B160"/>
    <mergeCell ref="C157:C160"/>
    <mergeCell ref="P157:P160"/>
    <mergeCell ref="Q157:Q160"/>
    <mergeCell ref="A148:A156"/>
    <mergeCell ref="B148:B156"/>
    <mergeCell ref="C148:C156"/>
    <mergeCell ref="E148:E156"/>
    <mergeCell ref="P148:P156"/>
    <mergeCell ref="M148:M156"/>
    <mergeCell ref="M157:M160"/>
    <mergeCell ref="N148:N156"/>
    <mergeCell ref="N157:N160"/>
    <mergeCell ref="O148:O156"/>
    <mergeCell ref="O157:O160"/>
    <mergeCell ref="A165:A168"/>
    <mergeCell ref="B165:B168"/>
    <mergeCell ref="C165:C168"/>
    <mergeCell ref="P165:P168"/>
    <mergeCell ref="Q165:Q168"/>
    <mergeCell ref="A161:A164"/>
    <mergeCell ref="B161:B164"/>
    <mergeCell ref="C161:C164"/>
    <mergeCell ref="P161:P164"/>
    <mergeCell ref="Q161:Q164"/>
    <mergeCell ref="M161:M164"/>
    <mergeCell ref="M165:M168"/>
    <mergeCell ref="N161:N164"/>
    <mergeCell ref="N165:N168"/>
    <mergeCell ref="O161:O164"/>
    <mergeCell ref="O165:O168"/>
    <mergeCell ref="A175:A178"/>
    <mergeCell ref="B175:B178"/>
    <mergeCell ref="C175:C178"/>
    <mergeCell ref="P175:P178"/>
    <mergeCell ref="Q175:Q178"/>
    <mergeCell ref="A169:A174"/>
    <mergeCell ref="B169:B174"/>
    <mergeCell ref="C169:C174"/>
    <mergeCell ref="P169:P174"/>
    <mergeCell ref="Q169:Q174"/>
    <mergeCell ref="M169:M174"/>
    <mergeCell ref="M175:M178"/>
    <mergeCell ref="N169:N174"/>
    <mergeCell ref="N175:N178"/>
    <mergeCell ref="O169:O174"/>
    <mergeCell ref="O175:O178"/>
    <mergeCell ref="A181:A186"/>
    <mergeCell ref="B181:B186"/>
    <mergeCell ref="C181:C186"/>
    <mergeCell ref="P181:P186"/>
    <mergeCell ref="Q181:Q186"/>
    <mergeCell ref="A179:A180"/>
    <mergeCell ref="B179:B180"/>
    <mergeCell ref="C179:C180"/>
    <mergeCell ref="P179:P180"/>
    <mergeCell ref="Q179:Q180"/>
    <mergeCell ref="M179:M180"/>
    <mergeCell ref="M181:M186"/>
    <mergeCell ref="N179:N180"/>
    <mergeCell ref="N181:N186"/>
    <mergeCell ref="O179:O180"/>
    <mergeCell ref="O181:O186"/>
    <mergeCell ref="C195:C198"/>
    <mergeCell ref="P195:P198"/>
    <mergeCell ref="Q195:Q198"/>
    <mergeCell ref="A192:A194"/>
    <mergeCell ref="B192:B194"/>
    <mergeCell ref="C192:C194"/>
    <mergeCell ref="P192:P194"/>
    <mergeCell ref="Q192:Q194"/>
    <mergeCell ref="A187:A191"/>
    <mergeCell ref="B187:B191"/>
    <mergeCell ref="C187:C191"/>
    <mergeCell ref="Q187:Q191"/>
    <mergeCell ref="P188:P191"/>
    <mergeCell ref="A195:A198"/>
    <mergeCell ref="B195:B198"/>
    <mergeCell ref="M187:M191"/>
    <mergeCell ref="M192:M194"/>
    <mergeCell ref="M195:M198"/>
    <mergeCell ref="N187:N191"/>
    <mergeCell ref="N192:N194"/>
    <mergeCell ref="N195:N198"/>
    <mergeCell ref="O187:O191"/>
    <mergeCell ref="O192:O194"/>
    <mergeCell ref="O195:O198"/>
    <mergeCell ref="Q208:Q210"/>
    <mergeCell ref="A211:A214"/>
    <mergeCell ref="B211:B214"/>
    <mergeCell ref="C211:C214"/>
    <mergeCell ref="P211:P214"/>
    <mergeCell ref="Q211:Q214"/>
    <mergeCell ref="A208:A210"/>
    <mergeCell ref="B208:B210"/>
    <mergeCell ref="C208:C210"/>
    <mergeCell ref="E208:E210"/>
    <mergeCell ref="P208:P210"/>
    <mergeCell ref="M208:M210"/>
    <mergeCell ref="M211:M214"/>
    <mergeCell ref="N208:N210"/>
    <mergeCell ref="N211:N214"/>
    <mergeCell ref="O208:O210"/>
    <mergeCell ref="O211:O214"/>
    <mergeCell ref="A202:A207"/>
    <mergeCell ref="B202:B207"/>
    <mergeCell ref="C202:C207"/>
    <mergeCell ref="P202:P207"/>
    <mergeCell ref="Q202:Q207"/>
    <mergeCell ref="A199:A201"/>
    <mergeCell ref="B199:B201"/>
    <mergeCell ref="C199:C201"/>
    <mergeCell ref="P199:P201"/>
    <mergeCell ref="Q199:Q201"/>
    <mergeCell ref="M199:M201"/>
    <mergeCell ref="M202:M207"/>
    <mergeCell ref="N199:N201"/>
    <mergeCell ref="N202:N207"/>
    <mergeCell ref="O199:O201"/>
    <mergeCell ref="O202:O207"/>
  </mergeCells>
  <pageMargins left="0" right="0" top="0" bottom="0" header="0" footer="0"/>
  <pageSetup paperSize="5" scale="90"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0.499984740745262"/>
  </sheetPr>
  <dimension ref="A1:Q92"/>
  <sheetViews>
    <sheetView topLeftCell="A5" zoomScale="70" zoomScaleNormal="70" workbookViewId="0">
      <selection activeCell="A13" sqref="A13:A17"/>
    </sheetView>
  </sheetViews>
  <sheetFormatPr baseColWidth="10" defaultRowHeight="12.75" x14ac:dyDescent="0.2"/>
  <cols>
    <col min="1" max="1" width="23.7109375" style="327" customWidth="1"/>
    <col min="2" max="2" width="20.28515625" style="327" customWidth="1"/>
    <col min="3" max="3" width="14.140625" style="327" customWidth="1"/>
    <col min="4" max="4" width="34.140625" style="402" customWidth="1"/>
    <col min="5" max="5" width="23" style="327" customWidth="1"/>
    <col min="6" max="6" width="15.42578125" style="403" bestFit="1" customWidth="1"/>
    <col min="7" max="7" width="11.5703125" style="327" bestFit="1" customWidth="1"/>
    <col min="8" max="8" width="12" style="327" bestFit="1" customWidth="1"/>
    <col min="9" max="9" width="12" style="327" customWidth="1"/>
    <col min="10" max="10" width="12.5703125" style="327" bestFit="1" customWidth="1"/>
    <col min="11" max="11" width="16.5703125" style="414" customWidth="1"/>
    <col min="12" max="12" width="15.7109375" style="414" hidden="1" customWidth="1"/>
    <col min="13" max="13" width="18" style="352" hidden="1" customWidth="1"/>
    <col min="14" max="14" width="16" style="352" hidden="1" customWidth="1"/>
    <col min="15" max="15" width="19.5703125" style="352" customWidth="1"/>
    <col min="16" max="16" width="18.140625" style="352" customWidth="1"/>
    <col min="17" max="17" width="23" style="352" customWidth="1"/>
    <col min="18" max="256" width="11.42578125" style="352"/>
    <col min="257" max="257" width="23.7109375" style="352" customWidth="1"/>
    <col min="258" max="258" width="20.28515625" style="352" customWidth="1"/>
    <col min="259" max="259" width="14.140625" style="352" customWidth="1"/>
    <col min="260" max="260" width="34.140625" style="352" customWidth="1"/>
    <col min="261" max="261" width="23" style="352" customWidth="1"/>
    <col min="262" max="262" width="15.42578125" style="352" bestFit="1" customWidth="1"/>
    <col min="263" max="263" width="11.5703125" style="352" bestFit="1" customWidth="1"/>
    <col min="264" max="264" width="12" style="352" bestFit="1" customWidth="1"/>
    <col min="265" max="265" width="12" style="352" customWidth="1"/>
    <col min="266" max="266" width="12.5703125" style="352" bestFit="1" customWidth="1"/>
    <col min="267" max="267" width="16.5703125" style="352" customWidth="1"/>
    <col min="268" max="268" width="15.7109375" style="352" customWidth="1"/>
    <col min="269" max="269" width="18" style="352" customWidth="1"/>
    <col min="270" max="270" width="16" style="352" customWidth="1"/>
    <col min="271" max="271" width="19.5703125" style="352" customWidth="1"/>
    <col min="272" max="272" width="18.140625" style="352" customWidth="1"/>
    <col min="273" max="273" width="23" style="352" customWidth="1"/>
    <col min="274" max="512" width="11.42578125" style="352"/>
    <col min="513" max="513" width="23.7109375" style="352" customWidth="1"/>
    <col min="514" max="514" width="20.28515625" style="352" customWidth="1"/>
    <col min="515" max="515" width="14.140625" style="352" customWidth="1"/>
    <col min="516" max="516" width="34.140625" style="352" customWidth="1"/>
    <col min="517" max="517" width="23" style="352" customWidth="1"/>
    <col min="518" max="518" width="15.42578125" style="352" bestFit="1" customWidth="1"/>
    <col min="519" max="519" width="11.5703125" style="352" bestFit="1" customWidth="1"/>
    <col min="520" max="520" width="12" style="352" bestFit="1" customWidth="1"/>
    <col min="521" max="521" width="12" style="352" customWidth="1"/>
    <col min="522" max="522" width="12.5703125" style="352" bestFit="1" customWidth="1"/>
    <col min="523" max="523" width="16.5703125" style="352" customWidth="1"/>
    <col min="524" max="524" width="15.7109375" style="352" customWidth="1"/>
    <col min="525" max="525" width="18" style="352" customWidth="1"/>
    <col min="526" max="526" width="16" style="352" customWidth="1"/>
    <col min="527" max="527" width="19.5703125" style="352" customWidth="1"/>
    <col min="528" max="528" width="18.140625" style="352" customWidth="1"/>
    <col min="529" max="529" width="23" style="352" customWidth="1"/>
    <col min="530" max="768" width="11.42578125" style="352"/>
    <col min="769" max="769" width="23.7109375" style="352" customWidth="1"/>
    <col min="770" max="770" width="20.28515625" style="352" customWidth="1"/>
    <col min="771" max="771" width="14.140625" style="352" customWidth="1"/>
    <col min="772" max="772" width="34.140625" style="352" customWidth="1"/>
    <col min="773" max="773" width="23" style="352" customWidth="1"/>
    <col min="774" max="774" width="15.42578125" style="352" bestFit="1" customWidth="1"/>
    <col min="775" max="775" width="11.5703125" style="352" bestFit="1" customWidth="1"/>
    <col min="776" max="776" width="12" style="352" bestFit="1" customWidth="1"/>
    <col min="777" max="777" width="12" style="352" customWidth="1"/>
    <col min="778" max="778" width="12.5703125" style="352" bestFit="1" customWidth="1"/>
    <col min="779" max="779" width="16.5703125" style="352" customWidth="1"/>
    <col min="780" max="780" width="15.7109375" style="352" customWidth="1"/>
    <col min="781" max="781" width="18" style="352" customWidth="1"/>
    <col min="782" max="782" width="16" style="352" customWidth="1"/>
    <col min="783" max="783" width="19.5703125" style="352" customWidth="1"/>
    <col min="784" max="784" width="18.140625" style="352" customWidth="1"/>
    <col min="785" max="785" width="23" style="352" customWidth="1"/>
    <col min="786" max="1024" width="11.42578125" style="352"/>
    <col min="1025" max="1025" width="23.7109375" style="352" customWidth="1"/>
    <col min="1026" max="1026" width="20.28515625" style="352" customWidth="1"/>
    <col min="1027" max="1027" width="14.140625" style="352" customWidth="1"/>
    <col min="1028" max="1028" width="34.140625" style="352" customWidth="1"/>
    <col min="1029" max="1029" width="23" style="352" customWidth="1"/>
    <col min="1030" max="1030" width="15.42578125" style="352" bestFit="1" customWidth="1"/>
    <col min="1031" max="1031" width="11.5703125" style="352" bestFit="1" customWidth="1"/>
    <col min="1032" max="1032" width="12" style="352" bestFit="1" customWidth="1"/>
    <col min="1033" max="1033" width="12" style="352" customWidth="1"/>
    <col min="1034" max="1034" width="12.5703125" style="352" bestFit="1" customWidth="1"/>
    <col min="1035" max="1035" width="16.5703125" style="352" customWidth="1"/>
    <col min="1036" max="1036" width="15.7109375" style="352" customWidth="1"/>
    <col min="1037" max="1037" width="18" style="352" customWidth="1"/>
    <col min="1038" max="1038" width="16" style="352" customWidth="1"/>
    <col min="1039" max="1039" width="19.5703125" style="352" customWidth="1"/>
    <col min="1040" max="1040" width="18.140625" style="352" customWidth="1"/>
    <col min="1041" max="1041" width="23" style="352" customWidth="1"/>
    <col min="1042" max="1280" width="11.42578125" style="352"/>
    <col min="1281" max="1281" width="23.7109375" style="352" customWidth="1"/>
    <col min="1282" max="1282" width="20.28515625" style="352" customWidth="1"/>
    <col min="1283" max="1283" width="14.140625" style="352" customWidth="1"/>
    <col min="1284" max="1284" width="34.140625" style="352" customWidth="1"/>
    <col min="1285" max="1285" width="23" style="352" customWidth="1"/>
    <col min="1286" max="1286" width="15.42578125" style="352" bestFit="1" customWidth="1"/>
    <col min="1287" max="1287" width="11.5703125" style="352" bestFit="1" customWidth="1"/>
    <col min="1288" max="1288" width="12" style="352" bestFit="1" customWidth="1"/>
    <col min="1289" max="1289" width="12" style="352" customWidth="1"/>
    <col min="1290" max="1290" width="12.5703125" style="352" bestFit="1" customWidth="1"/>
    <col min="1291" max="1291" width="16.5703125" style="352" customWidth="1"/>
    <col min="1292" max="1292" width="15.7109375" style="352" customWidth="1"/>
    <col min="1293" max="1293" width="18" style="352" customWidth="1"/>
    <col min="1294" max="1294" width="16" style="352" customWidth="1"/>
    <col min="1295" max="1295" width="19.5703125" style="352" customWidth="1"/>
    <col min="1296" max="1296" width="18.140625" style="352" customWidth="1"/>
    <col min="1297" max="1297" width="23" style="352" customWidth="1"/>
    <col min="1298" max="1536" width="11.42578125" style="352"/>
    <col min="1537" max="1537" width="23.7109375" style="352" customWidth="1"/>
    <col min="1538" max="1538" width="20.28515625" style="352" customWidth="1"/>
    <col min="1539" max="1539" width="14.140625" style="352" customWidth="1"/>
    <col min="1540" max="1540" width="34.140625" style="352" customWidth="1"/>
    <col min="1541" max="1541" width="23" style="352" customWidth="1"/>
    <col min="1542" max="1542" width="15.42578125" style="352" bestFit="1" customWidth="1"/>
    <col min="1543" max="1543" width="11.5703125" style="352" bestFit="1" customWidth="1"/>
    <col min="1544" max="1544" width="12" style="352" bestFit="1" customWidth="1"/>
    <col min="1545" max="1545" width="12" style="352" customWidth="1"/>
    <col min="1546" max="1546" width="12.5703125" style="352" bestFit="1" customWidth="1"/>
    <col min="1547" max="1547" width="16.5703125" style="352" customWidth="1"/>
    <col min="1548" max="1548" width="15.7109375" style="352" customWidth="1"/>
    <col min="1549" max="1549" width="18" style="352" customWidth="1"/>
    <col min="1550" max="1550" width="16" style="352" customWidth="1"/>
    <col min="1551" max="1551" width="19.5703125" style="352" customWidth="1"/>
    <col min="1552" max="1552" width="18.140625" style="352" customWidth="1"/>
    <col min="1553" max="1553" width="23" style="352" customWidth="1"/>
    <col min="1554" max="1792" width="11.42578125" style="352"/>
    <col min="1793" max="1793" width="23.7109375" style="352" customWidth="1"/>
    <col min="1794" max="1794" width="20.28515625" style="352" customWidth="1"/>
    <col min="1795" max="1795" width="14.140625" style="352" customWidth="1"/>
    <col min="1796" max="1796" width="34.140625" style="352" customWidth="1"/>
    <col min="1797" max="1797" width="23" style="352" customWidth="1"/>
    <col min="1798" max="1798" width="15.42578125" style="352" bestFit="1" customWidth="1"/>
    <col min="1799" max="1799" width="11.5703125" style="352" bestFit="1" customWidth="1"/>
    <col min="1800" max="1800" width="12" style="352" bestFit="1" customWidth="1"/>
    <col min="1801" max="1801" width="12" style="352" customWidth="1"/>
    <col min="1802" max="1802" width="12.5703125" style="352" bestFit="1" customWidth="1"/>
    <col min="1803" max="1803" width="16.5703125" style="352" customWidth="1"/>
    <col min="1804" max="1804" width="15.7109375" style="352" customWidth="1"/>
    <col min="1805" max="1805" width="18" style="352" customWidth="1"/>
    <col min="1806" max="1806" width="16" style="352" customWidth="1"/>
    <col min="1807" max="1807" width="19.5703125" style="352" customWidth="1"/>
    <col min="1808" max="1808" width="18.140625" style="352" customWidth="1"/>
    <col min="1809" max="1809" width="23" style="352" customWidth="1"/>
    <col min="1810" max="2048" width="11.42578125" style="352"/>
    <col min="2049" max="2049" width="23.7109375" style="352" customWidth="1"/>
    <col min="2050" max="2050" width="20.28515625" style="352" customWidth="1"/>
    <col min="2051" max="2051" width="14.140625" style="352" customWidth="1"/>
    <col min="2052" max="2052" width="34.140625" style="352" customWidth="1"/>
    <col min="2053" max="2053" width="23" style="352" customWidth="1"/>
    <col min="2054" max="2054" width="15.42578125" style="352" bestFit="1" customWidth="1"/>
    <col min="2055" max="2055" width="11.5703125" style="352" bestFit="1" customWidth="1"/>
    <col min="2056" max="2056" width="12" style="352" bestFit="1" customWidth="1"/>
    <col min="2057" max="2057" width="12" style="352" customWidth="1"/>
    <col min="2058" max="2058" width="12.5703125" style="352" bestFit="1" customWidth="1"/>
    <col min="2059" max="2059" width="16.5703125" style="352" customWidth="1"/>
    <col min="2060" max="2060" width="15.7109375" style="352" customWidth="1"/>
    <col min="2061" max="2061" width="18" style="352" customWidth="1"/>
    <col min="2062" max="2062" width="16" style="352" customWidth="1"/>
    <col min="2063" max="2063" width="19.5703125" style="352" customWidth="1"/>
    <col min="2064" max="2064" width="18.140625" style="352" customWidth="1"/>
    <col min="2065" max="2065" width="23" style="352" customWidth="1"/>
    <col min="2066" max="2304" width="11.42578125" style="352"/>
    <col min="2305" max="2305" width="23.7109375" style="352" customWidth="1"/>
    <col min="2306" max="2306" width="20.28515625" style="352" customWidth="1"/>
    <col min="2307" max="2307" width="14.140625" style="352" customWidth="1"/>
    <col min="2308" max="2308" width="34.140625" style="352" customWidth="1"/>
    <col min="2309" max="2309" width="23" style="352" customWidth="1"/>
    <col min="2310" max="2310" width="15.42578125" style="352" bestFit="1" customWidth="1"/>
    <col min="2311" max="2311" width="11.5703125" style="352" bestFit="1" customWidth="1"/>
    <col min="2312" max="2312" width="12" style="352" bestFit="1" customWidth="1"/>
    <col min="2313" max="2313" width="12" style="352" customWidth="1"/>
    <col min="2314" max="2314" width="12.5703125" style="352" bestFit="1" customWidth="1"/>
    <col min="2315" max="2315" width="16.5703125" style="352" customWidth="1"/>
    <col min="2316" max="2316" width="15.7109375" style="352" customWidth="1"/>
    <col min="2317" max="2317" width="18" style="352" customWidth="1"/>
    <col min="2318" max="2318" width="16" style="352" customWidth="1"/>
    <col min="2319" max="2319" width="19.5703125" style="352" customWidth="1"/>
    <col min="2320" max="2320" width="18.140625" style="352" customWidth="1"/>
    <col min="2321" max="2321" width="23" style="352" customWidth="1"/>
    <col min="2322" max="2560" width="11.42578125" style="352"/>
    <col min="2561" max="2561" width="23.7109375" style="352" customWidth="1"/>
    <col min="2562" max="2562" width="20.28515625" style="352" customWidth="1"/>
    <col min="2563" max="2563" width="14.140625" style="352" customWidth="1"/>
    <col min="2564" max="2564" width="34.140625" style="352" customWidth="1"/>
    <col min="2565" max="2565" width="23" style="352" customWidth="1"/>
    <col min="2566" max="2566" width="15.42578125" style="352" bestFit="1" customWidth="1"/>
    <col min="2567" max="2567" width="11.5703125" style="352" bestFit="1" customWidth="1"/>
    <col min="2568" max="2568" width="12" style="352" bestFit="1" customWidth="1"/>
    <col min="2569" max="2569" width="12" style="352" customWidth="1"/>
    <col min="2570" max="2570" width="12.5703125" style="352" bestFit="1" customWidth="1"/>
    <col min="2571" max="2571" width="16.5703125" style="352" customWidth="1"/>
    <col min="2572" max="2572" width="15.7109375" style="352" customWidth="1"/>
    <col min="2573" max="2573" width="18" style="352" customWidth="1"/>
    <col min="2574" max="2574" width="16" style="352" customWidth="1"/>
    <col min="2575" max="2575" width="19.5703125" style="352" customWidth="1"/>
    <col min="2576" max="2576" width="18.140625" style="352" customWidth="1"/>
    <col min="2577" max="2577" width="23" style="352" customWidth="1"/>
    <col min="2578" max="2816" width="11.42578125" style="352"/>
    <col min="2817" max="2817" width="23.7109375" style="352" customWidth="1"/>
    <col min="2818" max="2818" width="20.28515625" style="352" customWidth="1"/>
    <col min="2819" max="2819" width="14.140625" style="352" customWidth="1"/>
    <col min="2820" max="2820" width="34.140625" style="352" customWidth="1"/>
    <col min="2821" max="2821" width="23" style="352" customWidth="1"/>
    <col min="2822" max="2822" width="15.42578125" style="352" bestFit="1" customWidth="1"/>
    <col min="2823" max="2823" width="11.5703125" style="352" bestFit="1" customWidth="1"/>
    <col min="2824" max="2824" width="12" style="352" bestFit="1" customWidth="1"/>
    <col min="2825" max="2825" width="12" style="352" customWidth="1"/>
    <col min="2826" max="2826" width="12.5703125" style="352" bestFit="1" customWidth="1"/>
    <col min="2827" max="2827" width="16.5703125" style="352" customWidth="1"/>
    <col min="2828" max="2828" width="15.7109375" style="352" customWidth="1"/>
    <col min="2829" max="2829" width="18" style="352" customWidth="1"/>
    <col min="2830" max="2830" width="16" style="352" customWidth="1"/>
    <col min="2831" max="2831" width="19.5703125" style="352" customWidth="1"/>
    <col min="2832" max="2832" width="18.140625" style="352" customWidth="1"/>
    <col min="2833" max="2833" width="23" style="352" customWidth="1"/>
    <col min="2834" max="3072" width="11.42578125" style="352"/>
    <col min="3073" max="3073" width="23.7109375" style="352" customWidth="1"/>
    <col min="3074" max="3074" width="20.28515625" style="352" customWidth="1"/>
    <col min="3075" max="3075" width="14.140625" style="352" customWidth="1"/>
    <col min="3076" max="3076" width="34.140625" style="352" customWidth="1"/>
    <col min="3077" max="3077" width="23" style="352" customWidth="1"/>
    <col min="3078" max="3078" width="15.42578125" style="352" bestFit="1" customWidth="1"/>
    <col min="3079" max="3079" width="11.5703125" style="352" bestFit="1" customWidth="1"/>
    <col min="3080" max="3080" width="12" style="352" bestFit="1" customWidth="1"/>
    <col min="3081" max="3081" width="12" style="352" customWidth="1"/>
    <col min="3082" max="3082" width="12.5703125" style="352" bestFit="1" customWidth="1"/>
    <col min="3083" max="3083" width="16.5703125" style="352" customWidth="1"/>
    <col min="3084" max="3084" width="15.7109375" style="352" customWidth="1"/>
    <col min="3085" max="3085" width="18" style="352" customWidth="1"/>
    <col min="3086" max="3086" width="16" style="352" customWidth="1"/>
    <col min="3087" max="3087" width="19.5703125" style="352" customWidth="1"/>
    <col min="3088" max="3088" width="18.140625" style="352" customWidth="1"/>
    <col min="3089" max="3089" width="23" style="352" customWidth="1"/>
    <col min="3090" max="3328" width="11.42578125" style="352"/>
    <col min="3329" max="3329" width="23.7109375" style="352" customWidth="1"/>
    <col min="3330" max="3330" width="20.28515625" style="352" customWidth="1"/>
    <col min="3331" max="3331" width="14.140625" style="352" customWidth="1"/>
    <col min="3332" max="3332" width="34.140625" style="352" customWidth="1"/>
    <col min="3333" max="3333" width="23" style="352" customWidth="1"/>
    <col min="3334" max="3334" width="15.42578125" style="352" bestFit="1" customWidth="1"/>
    <col min="3335" max="3335" width="11.5703125" style="352" bestFit="1" customWidth="1"/>
    <col min="3336" max="3336" width="12" style="352" bestFit="1" customWidth="1"/>
    <col min="3337" max="3337" width="12" style="352" customWidth="1"/>
    <col min="3338" max="3338" width="12.5703125" style="352" bestFit="1" customWidth="1"/>
    <col min="3339" max="3339" width="16.5703125" style="352" customWidth="1"/>
    <col min="3340" max="3340" width="15.7109375" style="352" customWidth="1"/>
    <col min="3341" max="3341" width="18" style="352" customWidth="1"/>
    <col min="3342" max="3342" width="16" style="352" customWidth="1"/>
    <col min="3343" max="3343" width="19.5703125" style="352" customWidth="1"/>
    <col min="3344" max="3344" width="18.140625" style="352" customWidth="1"/>
    <col min="3345" max="3345" width="23" style="352" customWidth="1"/>
    <col min="3346" max="3584" width="11.42578125" style="352"/>
    <col min="3585" max="3585" width="23.7109375" style="352" customWidth="1"/>
    <col min="3586" max="3586" width="20.28515625" style="352" customWidth="1"/>
    <col min="3587" max="3587" width="14.140625" style="352" customWidth="1"/>
    <col min="3588" max="3588" width="34.140625" style="352" customWidth="1"/>
    <col min="3589" max="3589" width="23" style="352" customWidth="1"/>
    <col min="3590" max="3590" width="15.42578125" style="352" bestFit="1" customWidth="1"/>
    <col min="3591" max="3591" width="11.5703125" style="352" bestFit="1" customWidth="1"/>
    <col min="3592" max="3592" width="12" style="352" bestFit="1" customWidth="1"/>
    <col min="3593" max="3593" width="12" style="352" customWidth="1"/>
    <col min="3594" max="3594" width="12.5703125" style="352" bestFit="1" customWidth="1"/>
    <col min="3595" max="3595" width="16.5703125" style="352" customWidth="1"/>
    <col min="3596" max="3596" width="15.7109375" style="352" customWidth="1"/>
    <col min="3597" max="3597" width="18" style="352" customWidth="1"/>
    <col min="3598" max="3598" width="16" style="352" customWidth="1"/>
    <col min="3599" max="3599" width="19.5703125" style="352" customWidth="1"/>
    <col min="3600" max="3600" width="18.140625" style="352" customWidth="1"/>
    <col min="3601" max="3601" width="23" style="352" customWidth="1"/>
    <col min="3602" max="3840" width="11.42578125" style="352"/>
    <col min="3841" max="3841" width="23.7109375" style="352" customWidth="1"/>
    <col min="3842" max="3842" width="20.28515625" style="352" customWidth="1"/>
    <col min="3843" max="3843" width="14.140625" style="352" customWidth="1"/>
    <col min="3844" max="3844" width="34.140625" style="352" customWidth="1"/>
    <col min="3845" max="3845" width="23" style="352" customWidth="1"/>
    <col min="3846" max="3846" width="15.42578125" style="352" bestFit="1" customWidth="1"/>
    <col min="3847" max="3847" width="11.5703125" style="352" bestFit="1" customWidth="1"/>
    <col min="3848" max="3848" width="12" style="352" bestFit="1" customWidth="1"/>
    <col min="3849" max="3849" width="12" style="352" customWidth="1"/>
    <col min="3850" max="3850" width="12.5703125" style="352" bestFit="1" customWidth="1"/>
    <col min="3851" max="3851" width="16.5703125" style="352" customWidth="1"/>
    <col min="3852" max="3852" width="15.7109375" style="352" customWidth="1"/>
    <col min="3853" max="3853" width="18" style="352" customWidth="1"/>
    <col min="3854" max="3854" width="16" style="352" customWidth="1"/>
    <col min="3855" max="3855" width="19.5703125" style="352" customWidth="1"/>
    <col min="3856" max="3856" width="18.140625" style="352" customWidth="1"/>
    <col min="3857" max="3857" width="23" style="352" customWidth="1"/>
    <col min="3858" max="4096" width="11.42578125" style="352"/>
    <col min="4097" max="4097" width="23.7109375" style="352" customWidth="1"/>
    <col min="4098" max="4098" width="20.28515625" style="352" customWidth="1"/>
    <col min="4099" max="4099" width="14.140625" style="352" customWidth="1"/>
    <col min="4100" max="4100" width="34.140625" style="352" customWidth="1"/>
    <col min="4101" max="4101" width="23" style="352" customWidth="1"/>
    <col min="4102" max="4102" width="15.42578125" style="352" bestFit="1" customWidth="1"/>
    <col min="4103" max="4103" width="11.5703125" style="352" bestFit="1" customWidth="1"/>
    <col min="4104" max="4104" width="12" style="352" bestFit="1" customWidth="1"/>
    <col min="4105" max="4105" width="12" style="352" customWidth="1"/>
    <col min="4106" max="4106" width="12.5703125" style="352" bestFit="1" customWidth="1"/>
    <col min="4107" max="4107" width="16.5703125" style="352" customWidth="1"/>
    <col min="4108" max="4108" width="15.7109375" style="352" customWidth="1"/>
    <col min="4109" max="4109" width="18" style="352" customWidth="1"/>
    <col min="4110" max="4110" width="16" style="352" customWidth="1"/>
    <col min="4111" max="4111" width="19.5703125" style="352" customWidth="1"/>
    <col min="4112" max="4112" width="18.140625" style="352" customWidth="1"/>
    <col min="4113" max="4113" width="23" style="352" customWidth="1"/>
    <col min="4114" max="4352" width="11.42578125" style="352"/>
    <col min="4353" max="4353" width="23.7109375" style="352" customWidth="1"/>
    <col min="4354" max="4354" width="20.28515625" style="352" customWidth="1"/>
    <col min="4355" max="4355" width="14.140625" style="352" customWidth="1"/>
    <col min="4356" max="4356" width="34.140625" style="352" customWidth="1"/>
    <col min="4357" max="4357" width="23" style="352" customWidth="1"/>
    <col min="4358" max="4358" width="15.42578125" style="352" bestFit="1" customWidth="1"/>
    <col min="4359" max="4359" width="11.5703125" style="352" bestFit="1" customWidth="1"/>
    <col min="4360" max="4360" width="12" style="352" bestFit="1" customWidth="1"/>
    <col min="4361" max="4361" width="12" style="352" customWidth="1"/>
    <col min="4362" max="4362" width="12.5703125" style="352" bestFit="1" customWidth="1"/>
    <col min="4363" max="4363" width="16.5703125" style="352" customWidth="1"/>
    <col min="4364" max="4364" width="15.7109375" style="352" customWidth="1"/>
    <col min="4365" max="4365" width="18" style="352" customWidth="1"/>
    <col min="4366" max="4366" width="16" style="352" customWidth="1"/>
    <col min="4367" max="4367" width="19.5703125" style="352" customWidth="1"/>
    <col min="4368" max="4368" width="18.140625" style="352" customWidth="1"/>
    <col min="4369" max="4369" width="23" style="352" customWidth="1"/>
    <col min="4370" max="4608" width="11.42578125" style="352"/>
    <col min="4609" max="4609" width="23.7109375" style="352" customWidth="1"/>
    <col min="4610" max="4610" width="20.28515625" style="352" customWidth="1"/>
    <col min="4611" max="4611" width="14.140625" style="352" customWidth="1"/>
    <col min="4612" max="4612" width="34.140625" style="352" customWidth="1"/>
    <col min="4613" max="4613" width="23" style="352" customWidth="1"/>
    <col min="4614" max="4614" width="15.42578125" style="352" bestFit="1" customWidth="1"/>
    <col min="4615" max="4615" width="11.5703125" style="352" bestFit="1" customWidth="1"/>
    <col min="4616" max="4616" width="12" style="352" bestFit="1" customWidth="1"/>
    <col min="4617" max="4617" width="12" style="352" customWidth="1"/>
    <col min="4618" max="4618" width="12.5703125" style="352" bestFit="1" customWidth="1"/>
    <col min="4619" max="4619" width="16.5703125" style="352" customWidth="1"/>
    <col min="4620" max="4620" width="15.7109375" style="352" customWidth="1"/>
    <col min="4621" max="4621" width="18" style="352" customWidth="1"/>
    <col min="4622" max="4622" width="16" style="352" customWidth="1"/>
    <col min="4623" max="4623" width="19.5703125" style="352" customWidth="1"/>
    <col min="4624" max="4624" width="18.140625" style="352" customWidth="1"/>
    <col min="4625" max="4625" width="23" style="352" customWidth="1"/>
    <col min="4626" max="4864" width="11.42578125" style="352"/>
    <col min="4865" max="4865" width="23.7109375" style="352" customWidth="1"/>
    <col min="4866" max="4866" width="20.28515625" style="352" customWidth="1"/>
    <col min="4867" max="4867" width="14.140625" style="352" customWidth="1"/>
    <col min="4868" max="4868" width="34.140625" style="352" customWidth="1"/>
    <col min="4869" max="4869" width="23" style="352" customWidth="1"/>
    <col min="4870" max="4870" width="15.42578125" style="352" bestFit="1" customWidth="1"/>
    <col min="4871" max="4871" width="11.5703125" style="352" bestFit="1" customWidth="1"/>
    <col min="4872" max="4872" width="12" style="352" bestFit="1" customWidth="1"/>
    <col min="4873" max="4873" width="12" style="352" customWidth="1"/>
    <col min="4874" max="4874" width="12.5703125" style="352" bestFit="1" customWidth="1"/>
    <col min="4875" max="4875" width="16.5703125" style="352" customWidth="1"/>
    <col min="4876" max="4876" width="15.7109375" style="352" customWidth="1"/>
    <col min="4877" max="4877" width="18" style="352" customWidth="1"/>
    <col min="4878" max="4878" width="16" style="352" customWidth="1"/>
    <col min="4879" max="4879" width="19.5703125" style="352" customWidth="1"/>
    <col min="4880" max="4880" width="18.140625" style="352" customWidth="1"/>
    <col min="4881" max="4881" width="23" style="352" customWidth="1"/>
    <col min="4882" max="5120" width="11.42578125" style="352"/>
    <col min="5121" max="5121" width="23.7109375" style="352" customWidth="1"/>
    <col min="5122" max="5122" width="20.28515625" style="352" customWidth="1"/>
    <col min="5123" max="5123" width="14.140625" style="352" customWidth="1"/>
    <col min="5124" max="5124" width="34.140625" style="352" customWidth="1"/>
    <col min="5125" max="5125" width="23" style="352" customWidth="1"/>
    <col min="5126" max="5126" width="15.42578125" style="352" bestFit="1" customWidth="1"/>
    <col min="5127" max="5127" width="11.5703125" style="352" bestFit="1" customWidth="1"/>
    <col min="5128" max="5128" width="12" style="352" bestFit="1" customWidth="1"/>
    <col min="5129" max="5129" width="12" style="352" customWidth="1"/>
    <col min="5130" max="5130" width="12.5703125" style="352" bestFit="1" customWidth="1"/>
    <col min="5131" max="5131" width="16.5703125" style="352" customWidth="1"/>
    <col min="5132" max="5132" width="15.7109375" style="352" customWidth="1"/>
    <col min="5133" max="5133" width="18" style="352" customWidth="1"/>
    <col min="5134" max="5134" width="16" style="352" customWidth="1"/>
    <col min="5135" max="5135" width="19.5703125" style="352" customWidth="1"/>
    <col min="5136" max="5136" width="18.140625" style="352" customWidth="1"/>
    <col min="5137" max="5137" width="23" style="352" customWidth="1"/>
    <col min="5138" max="5376" width="11.42578125" style="352"/>
    <col min="5377" max="5377" width="23.7109375" style="352" customWidth="1"/>
    <col min="5378" max="5378" width="20.28515625" style="352" customWidth="1"/>
    <col min="5379" max="5379" width="14.140625" style="352" customWidth="1"/>
    <col min="5380" max="5380" width="34.140625" style="352" customWidth="1"/>
    <col min="5381" max="5381" width="23" style="352" customWidth="1"/>
    <col min="5382" max="5382" width="15.42578125" style="352" bestFit="1" customWidth="1"/>
    <col min="5383" max="5383" width="11.5703125" style="352" bestFit="1" customWidth="1"/>
    <col min="5384" max="5384" width="12" style="352" bestFit="1" customWidth="1"/>
    <col min="5385" max="5385" width="12" style="352" customWidth="1"/>
    <col min="5386" max="5386" width="12.5703125" style="352" bestFit="1" customWidth="1"/>
    <col min="5387" max="5387" width="16.5703125" style="352" customWidth="1"/>
    <col min="5388" max="5388" width="15.7109375" style="352" customWidth="1"/>
    <col min="5389" max="5389" width="18" style="352" customWidth="1"/>
    <col min="5390" max="5390" width="16" style="352" customWidth="1"/>
    <col min="5391" max="5391" width="19.5703125" style="352" customWidth="1"/>
    <col min="5392" max="5392" width="18.140625" style="352" customWidth="1"/>
    <col min="5393" max="5393" width="23" style="352" customWidth="1"/>
    <col min="5394" max="5632" width="11.42578125" style="352"/>
    <col min="5633" max="5633" width="23.7109375" style="352" customWidth="1"/>
    <col min="5634" max="5634" width="20.28515625" style="352" customWidth="1"/>
    <col min="5635" max="5635" width="14.140625" style="352" customWidth="1"/>
    <col min="5636" max="5636" width="34.140625" style="352" customWidth="1"/>
    <col min="5637" max="5637" width="23" style="352" customWidth="1"/>
    <col min="5638" max="5638" width="15.42578125" style="352" bestFit="1" customWidth="1"/>
    <col min="5639" max="5639" width="11.5703125" style="352" bestFit="1" customWidth="1"/>
    <col min="5640" max="5640" width="12" style="352" bestFit="1" customWidth="1"/>
    <col min="5641" max="5641" width="12" style="352" customWidth="1"/>
    <col min="5642" max="5642" width="12.5703125" style="352" bestFit="1" customWidth="1"/>
    <col min="5643" max="5643" width="16.5703125" style="352" customWidth="1"/>
    <col min="5644" max="5644" width="15.7109375" style="352" customWidth="1"/>
    <col min="5645" max="5645" width="18" style="352" customWidth="1"/>
    <col min="5646" max="5646" width="16" style="352" customWidth="1"/>
    <col min="5647" max="5647" width="19.5703125" style="352" customWidth="1"/>
    <col min="5648" max="5648" width="18.140625" style="352" customWidth="1"/>
    <col min="5649" max="5649" width="23" style="352" customWidth="1"/>
    <col min="5650" max="5888" width="11.42578125" style="352"/>
    <col min="5889" max="5889" width="23.7109375" style="352" customWidth="1"/>
    <col min="5890" max="5890" width="20.28515625" style="352" customWidth="1"/>
    <col min="5891" max="5891" width="14.140625" style="352" customWidth="1"/>
    <col min="5892" max="5892" width="34.140625" style="352" customWidth="1"/>
    <col min="5893" max="5893" width="23" style="352" customWidth="1"/>
    <col min="5894" max="5894" width="15.42578125" style="352" bestFit="1" customWidth="1"/>
    <col min="5895" max="5895" width="11.5703125" style="352" bestFit="1" customWidth="1"/>
    <col min="5896" max="5896" width="12" style="352" bestFit="1" customWidth="1"/>
    <col min="5897" max="5897" width="12" style="352" customWidth="1"/>
    <col min="5898" max="5898" width="12.5703125" style="352" bestFit="1" customWidth="1"/>
    <col min="5899" max="5899" width="16.5703125" style="352" customWidth="1"/>
    <col min="5900" max="5900" width="15.7109375" style="352" customWidth="1"/>
    <col min="5901" max="5901" width="18" style="352" customWidth="1"/>
    <col min="5902" max="5902" width="16" style="352" customWidth="1"/>
    <col min="5903" max="5903" width="19.5703125" style="352" customWidth="1"/>
    <col min="5904" max="5904" width="18.140625" style="352" customWidth="1"/>
    <col min="5905" max="5905" width="23" style="352" customWidth="1"/>
    <col min="5906" max="6144" width="11.42578125" style="352"/>
    <col min="6145" max="6145" width="23.7109375" style="352" customWidth="1"/>
    <col min="6146" max="6146" width="20.28515625" style="352" customWidth="1"/>
    <col min="6147" max="6147" width="14.140625" style="352" customWidth="1"/>
    <col min="6148" max="6148" width="34.140625" style="352" customWidth="1"/>
    <col min="6149" max="6149" width="23" style="352" customWidth="1"/>
    <col min="6150" max="6150" width="15.42578125" style="352" bestFit="1" customWidth="1"/>
    <col min="6151" max="6151" width="11.5703125" style="352" bestFit="1" customWidth="1"/>
    <col min="6152" max="6152" width="12" style="352" bestFit="1" customWidth="1"/>
    <col min="6153" max="6153" width="12" style="352" customWidth="1"/>
    <col min="6154" max="6154" width="12.5703125" style="352" bestFit="1" customWidth="1"/>
    <col min="6155" max="6155" width="16.5703125" style="352" customWidth="1"/>
    <col min="6156" max="6156" width="15.7109375" style="352" customWidth="1"/>
    <col min="6157" max="6157" width="18" style="352" customWidth="1"/>
    <col min="6158" max="6158" width="16" style="352" customWidth="1"/>
    <col min="6159" max="6159" width="19.5703125" style="352" customWidth="1"/>
    <col min="6160" max="6160" width="18.140625" style="352" customWidth="1"/>
    <col min="6161" max="6161" width="23" style="352" customWidth="1"/>
    <col min="6162" max="6400" width="11.42578125" style="352"/>
    <col min="6401" max="6401" width="23.7109375" style="352" customWidth="1"/>
    <col min="6402" max="6402" width="20.28515625" style="352" customWidth="1"/>
    <col min="6403" max="6403" width="14.140625" style="352" customWidth="1"/>
    <col min="6404" max="6404" width="34.140625" style="352" customWidth="1"/>
    <col min="6405" max="6405" width="23" style="352" customWidth="1"/>
    <col min="6406" max="6406" width="15.42578125" style="352" bestFit="1" customWidth="1"/>
    <col min="6407" max="6407" width="11.5703125" style="352" bestFit="1" customWidth="1"/>
    <col min="6408" max="6408" width="12" style="352" bestFit="1" customWidth="1"/>
    <col min="6409" max="6409" width="12" style="352" customWidth="1"/>
    <col min="6410" max="6410" width="12.5703125" style="352" bestFit="1" customWidth="1"/>
    <col min="6411" max="6411" width="16.5703125" style="352" customWidth="1"/>
    <col min="6412" max="6412" width="15.7109375" style="352" customWidth="1"/>
    <col min="6413" max="6413" width="18" style="352" customWidth="1"/>
    <col min="6414" max="6414" width="16" style="352" customWidth="1"/>
    <col min="6415" max="6415" width="19.5703125" style="352" customWidth="1"/>
    <col min="6416" max="6416" width="18.140625" style="352" customWidth="1"/>
    <col min="6417" max="6417" width="23" style="352" customWidth="1"/>
    <col min="6418" max="6656" width="11.42578125" style="352"/>
    <col min="6657" max="6657" width="23.7109375" style="352" customWidth="1"/>
    <col min="6658" max="6658" width="20.28515625" style="352" customWidth="1"/>
    <col min="6659" max="6659" width="14.140625" style="352" customWidth="1"/>
    <col min="6660" max="6660" width="34.140625" style="352" customWidth="1"/>
    <col min="6661" max="6661" width="23" style="352" customWidth="1"/>
    <col min="6662" max="6662" width="15.42578125" style="352" bestFit="1" customWidth="1"/>
    <col min="6663" max="6663" width="11.5703125" style="352" bestFit="1" customWidth="1"/>
    <col min="6664" max="6664" width="12" style="352" bestFit="1" customWidth="1"/>
    <col min="6665" max="6665" width="12" style="352" customWidth="1"/>
    <col min="6666" max="6666" width="12.5703125" style="352" bestFit="1" customWidth="1"/>
    <col min="6667" max="6667" width="16.5703125" style="352" customWidth="1"/>
    <col min="6668" max="6668" width="15.7109375" style="352" customWidth="1"/>
    <col min="6669" max="6669" width="18" style="352" customWidth="1"/>
    <col min="6670" max="6670" width="16" style="352" customWidth="1"/>
    <col min="6671" max="6671" width="19.5703125" style="352" customWidth="1"/>
    <col min="6672" max="6672" width="18.140625" style="352" customWidth="1"/>
    <col min="6673" max="6673" width="23" style="352" customWidth="1"/>
    <col min="6674" max="6912" width="11.42578125" style="352"/>
    <col min="6913" max="6913" width="23.7109375" style="352" customWidth="1"/>
    <col min="6914" max="6914" width="20.28515625" style="352" customWidth="1"/>
    <col min="6915" max="6915" width="14.140625" style="352" customWidth="1"/>
    <col min="6916" max="6916" width="34.140625" style="352" customWidth="1"/>
    <col min="6917" max="6917" width="23" style="352" customWidth="1"/>
    <col min="6918" max="6918" width="15.42578125" style="352" bestFit="1" customWidth="1"/>
    <col min="6919" max="6919" width="11.5703125" style="352" bestFit="1" customWidth="1"/>
    <col min="6920" max="6920" width="12" style="352" bestFit="1" customWidth="1"/>
    <col min="6921" max="6921" width="12" style="352" customWidth="1"/>
    <col min="6922" max="6922" width="12.5703125" style="352" bestFit="1" customWidth="1"/>
    <col min="6923" max="6923" width="16.5703125" style="352" customWidth="1"/>
    <col min="6924" max="6924" width="15.7109375" style="352" customWidth="1"/>
    <col min="6925" max="6925" width="18" style="352" customWidth="1"/>
    <col min="6926" max="6926" width="16" style="352" customWidth="1"/>
    <col min="6927" max="6927" width="19.5703125" style="352" customWidth="1"/>
    <col min="6928" max="6928" width="18.140625" style="352" customWidth="1"/>
    <col min="6929" max="6929" width="23" style="352" customWidth="1"/>
    <col min="6930" max="7168" width="11.42578125" style="352"/>
    <col min="7169" max="7169" width="23.7109375" style="352" customWidth="1"/>
    <col min="7170" max="7170" width="20.28515625" style="352" customWidth="1"/>
    <col min="7171" max="7171" width="14.140625" style="352" customWidth="1"/>
    <col min="7172" max="7172" width="34.140625" style="352" customWidth="1"/>
    <col min="7173" max="7173" width="23" style="352" customWidth="1"/>
    <col min="7174" max="7174" width="15.42578125" style="352" bestFit="1" customWidth="1"/>
    <col min="7175" max="7175" width="11.5703125" style="352" bestFit="1" customWidth="1"/>
    <col min="7176" max="7176" width="12" style="352" bestFit="1" customWidth="1"/>
    <col min="7177" max="7177" width="12" style="352" customWidth="1"/>
    <col min="7178" max="7178" width="12.5703125" style="352" bestFit="1" customWidth="1"/>
    <col min="7179" max="7179" width="16.5703125" style="352" customWidth="1"/>
    <col min="7180" max="7180" width="15.7109375" style="352" customWidth="1"/>
    <col min="7181" max="7181" width="18" style="352" customWidth="1"/>
    <col min="7182" max="7182" width="16" style="352" customWidth="1"/>
    <col min="7183" max="7183" width="19.5703125" style="352" customWidth="1"/>
    <col min="7184" max="7184" width="18.140625" style="352" customWidth="1"/>
    <col min="7185" max="7185" width="23" style="352" customWidth="1"/>
    <col min="7186" max="7424" width="11.42578125" style="352"/>
    <col min="7425" max="7425" width="23.7109375" style="352" customWidth="1"/>
    <col min="7426" max="7426" width="20.28515625" style="352" customWidth="1"/>
    <col min="7427" max="7427" width="14.140625" style="352" customWidth="1"/>
    <col min="7428" max="7428" width="34.140625" style="352" customWidth="1"/>
    <col min="7429" max="7429" width="23" style="352" customWidth="1"/>
    <col min="7430" max="7430" width="15.42578125" style="352" bestFit="1" customWidth="1"/>
    <col min="7431" max="7431" width="11.5703125" style="352" bestFit="1" customWidth="1"/>
    <col min="7432" max="7432" width="12" style="352" bestFit="1" customWidth="1"/>
    <col min="7433" max="7433" width="12" style="352" customWidth="1"/>
    <col min="7434" max="7434" width="12.5703125" style="352" bestFit="1" customWidth="1"/>
    <col min="7435" max="7435" width="16.5703125" style="352" customWidth="1"/>
    <col min="7436" max="7436" width="15.7109375" style="352" customWidth="1"/>
    <col min="7437" max="7437" width="18" style="352" customWidth="1"/>
    <col min="7438" max="7438" width="16" style="352" customWidth="1"/>
    <col min="7439" max="7439" width="19.5703125" style="352" customWidth="1"/>
    <col min="7440" max="7440" width="18.140625" style="352" customWidth="1"/>
    <col min="7441" max="7441" width="23" style="352" customWidth="1"/>
    <col min="7442" max="7680" width="11.42578125" style="352"/>
    <col min="7681" max="7681" width="23.7109375" style="352" customWidth="1"/>
    <col min="7682" max="7682" width="20.28515625" style="352" customWidth="1"/>
    <col min="7683" max="7683" width="14.140625" style="352" customWidth="1"/>
    <col min="7684" max="7684" width="34.140625" style="352" customWidth="1"/>
    <col min="7685" max="7685" width="23" style="352" customWidth="1"/>
    <col min="7686" max="7686" width="15.42578125" style="352" bestFit="1" customWidth="1"/>
    <col min="7687" max="7687" width="11.5703125" style="352" bestFit="1" customWidth="1"/>
    <col min="7688" max="7688" width="12" style="352" bestFit="1" customWidth="1"/>
    <col min="7689" max="7689" width="12" style="352" customWidth="1"/>
    <col min="7690" max="7690" width="12.5703125" style="352" bestFit="1" customWidth="1"/>
    <col min="7691" max="7691" width="16.5703125" style="352" customWidth="1"/>
    <col min="7692" max="7692" width="15.7109375" style="352" customWidth="1"/>
    <col min="7693" max="7693" width="18" style="352" customWidth="1"/>
    <col min="7694" max="7694" width="16" style="352" customWidth="1"/>
    <col min="7695" max="7695" width="19.5703125" style="352" customWidth="1"/>
    <col min="7696" max="7696" width="18.140625" style="352" customWidth="1"/>
    <col min="7697" max="7697" width="23" style="352" customWidth="1"/>
    <col min="7698" max="7936" width="11.42578125" style="352"/>
    <col min="7937" max="7937" width="23.7109375" style="352" customWidth="1"/>
    <col min="7938" max="7938" width="20.28515625" style="352" customWidth="1"/>
    <col min="7939" max="7939" width="14.140625" style="352" customWidth="1"/>
    <col min="7940" max="7940" width="34.140625" style="352" customWidth="1"/>
    <col min="7941" max="7941" width="23" style="352" customWidth="1"/>
    <col min="7942" max="7942" width="15.42578125" style="352" bestFit="1" customWidth="1"/>
    <col min="7943" max="7943" width="11.5703125" style="352" bestFit="1" customWidth="1"/>
    <col min="7944" max="7944" width="12" style="352" bestFit="1" customWidth="1"/>
    <col min="7945" max="7945" width="12" style="352" customWidth="1"/>
    <col min="7946" max="7946" width="12.5703125" style="352" bestFit="1" customWidth="1"/>
    <col min="7947" max="7947" width="16.5703125" style="352" customWidth="1"/>
    <col min="7948" max="7948" width="15.7109375" style="352" customWidth="1"/>
    <col min="7949" max="7949" width="18" style="352" customWidth="1"/>
    <col min="7950" max="7950" width="16" style="352" customWidth="1"/>
    <col min="7951" max="7951" width="19.5703125" style="352" customWidth="1"/>
    <col min="7952" max="7952" width="18.140625" style="352" customWidth="1"/>
    <col min="7953" max="7953" width="23" style="352" customWidth="1"/>
    <col min="7954" max="8192" width="11.42578125" style="352"/>
    <col min="8193" max="8193" width="23.7109375" style="352" customWidth="1"/>
    <col min="8194" max="8194" width="20.28515625" style="352" customWidth="1"/>
    <col min="8195" max="8195" width="14.140625" style="352" customWidth="1"/>
    <col min="8196" max="8196" width="34.140625" style="352" customWidth="1"/>
    <col min="8197" max="8197" width="23" style="352" customWidth="1"/>
    <col min="8198" max="8198" width="15.42578125" style="352" bestFit="1" customWidth="1"/>
    <col min="8199" max="8199" width="11.5703125" style="352" bestFit="1" customWidth="1"/>
    <col min="8200" max="8200" width="12" style="352" bestFit="1" customWidth="1"/>
    <col min="8201" max="8201" width="12" style="352" customWidth="1"/>
    <col min="8202" max="8202" width="12.5703125" style="352" bestFit="1" customWidth="1"/>
    <col min="8203" max="8203" width="16.5703125" style="352" customWidth="1"/>
    <col min="8204" max="8204" width="15.7109375" style="352" customWidth="1"/>
    <col min="8205" max="8205" width="18" style="352" customWidth="1"/>
    <col min="8206" max="8206" width="16" style="352" customWidth="1"/>
    <col min="8207" max="8207" width="19.5703125" style="352" customWidth="1"/>
    <col min="8208" max="8208" width="18.140625" style="352" customWidth="1"/>
    <col min="8209" max="8209" width="23" style="352" customWidth="1"/>
    <col min="8210" max="8448" width="11.42578125" style="352"/>
    <col min="8449" max="8449" width="23.7109375" style="352" customWidth="1"/>
    <col min="8450" max="8450" width="20.28515625" style="352" customWidth="1"/>
    <col min="8451" max="8451" width="14.140625" style="352" customWidth="1"/>
    <col min="8452" max="8452" width="34.140625" style="352" customWidth="1"/>
    <col min="8453" max="8453" width="23" style="352" customWidth="1"/>
    <col min="8454" max="8454" width="15.42578125" style="352" bestFit="1" customWidth="1"/>
    <col min="8455" max="8455" width="11.5703125" style="352" bestFit="1" customWidth="1"/>
    <col min="8456" max="8456" width="12" style="352" bestFit="1" customWidth="1"/>
    <col min="8457" max="8457" width="12" style="352" customWidth="1"/>
    <col min="8458" max="8458" width="12.5703125" style="352" bestFit="1" customWidth="1"/>
    <col min="8459" max="8459" width="16.5703125" style="352" customWidth="1"/>
    <col min="8460" max="8460" width="15.7109375" style="352" customWidth="1"/>
    <col min="8461" max="8461" width="18" style="352" customWidth="1"/>
    <col min="8462" max="8462" width="16" style="352" customWidth="1"/>
    <col min="8463" max="8463" width="19.5703125" style="352" customWidth="1"/>
    <col min="8464" max="8464" width="18.140625" style="352" customWidth="1"/>
    <col min="8465" max="8465" width="23" style="352" customWidth="1"/>
    <col min="8466" max="8704" width="11.42578125" style="352"/>
    <col min="8705" max="8705" width="23.7109375" style="352" customWidth="1"/>
    <col min="8706" max="8706" width="20.28515625" style="352" customWidth="1"/>
    <col min="8707" max="8707" width="14.140625" style="352" customWidth="1"/>
    <col min="8708" max="8708" width="34.140625" style="352" customWidth="1"/>
    <col min="8709" max="8709" width="23" style="352" customWidth="1"/>
    <col min="8710" max="8710" width="15.42578125" style="352" bestFit="1" customWidth="1"/>
    <col min="8711" max="8711" width="11.5703125" style="352" bestFit="1" customWidth="1"/>
    <col min="8712" max="8712" width="12" style="352" bestFit="1" customWidth="1"/>
    <col min="8713" max="8713" width="12" style="352" customWidth="1"/>
    <col min="8714" max="8714" width="12.5703125" style="352" bestFit="1" customWidth="1"/>
    <col min="8715" max="8715" width="16.5703125" style="352" customWidth="1"/>
    <col min="8716" max="8716" width="15.7109375" style="352" customWidth="1"/>
    <col min="8717" max="8717" width="18" style="352" customWidth="1"/>
    <col min="8718" max="8718" width="16" style="352" customWidth="1"/>
    <col min="8719" max="8719" width="19.5703125" style="352" customWidth="1"/>
    <col min="8720" max="8720" width="18.140625" style="352" customWidth="1"/>
    <col min="8721" max="8721" width="23" style="352" customWidth="1"/>
    <col min="8722" max="8960" width="11.42578125" style="352"/>
    <col min="8961" max="8961" width="23.7109375" style="352" customWidth="1"/>
    <col min="8962" max="8962" width="20.28515625" style="352" customWidth="1"/>
    <col min="8963" max="8963" width="14.140625" style="352" customWidth="1"/>
    <col min="8964" max="8964" width="34.140625" style="352" customWidth="1"/>
    <col min="8965" max="8965" width="23" style="352" customWidth="1"/>
    <col min="8966" max="8966" width="15.42578125" style="352" bestFit="1" customWidth="1"/>
    <col min="8967" max="8967" width="11.5703125" style="352" bestFit="1" customWidth="1"/>
    <col min="8968" max="8968" width="12" style="352" bestFit="1" customWidth="1"/>
    <col min="8969" max="8969" width="12" style="352" customWidth="1"/>
    <col min="8970" max="8970" width="12.5703125" style="352" bestFit="1" customWidth="1"/>
    <col min="8971" max="8971" width="16.5703125" style="352" customWidth="1"/>
    <col min="8972" max="8972" width="15.7109375" style="352" customWidth="1"/>
    <col min="8973" max="8973" width="18" style="352" customWidth="1"/>
    <col min="8974" max="8974" width="16" style="352" customWidth="1"/>
    <col min="8975" max="8975" width="19.5703125" style="352" customWidth="1"/>
    <col min="8976" max="8976" width="18.140625" style="352" customWidth="1"/>
    <col min="8977" max="8977" width="23" style="352" customWidth="1"/>
    <col min="8978" max="9216" width="11.42578125" style="352"/>
    <col min="9217" max="9217" width="23.7109375" style="352" customWidth="1"/>
    <col min="9218" max="9218" width="20.28515625" style="352" customWidth="1"/>
    <col min="9219" max="9219" width="14.140625" style="352" customWidth="1"/>
    <col min="9220" max="9220" width="34.140625" style="352" customWidth="1"/>
    <col min="9221" max="9221" width="23" style="352" customWidth="1"/>
    <col min="9222" max="9222" width="15.42578125" style="352" bestFit="1" customWidth="1"/>
    <col min="9223" max="9223" width="11.5703125" style="352" bestFit="1" customWidth="1"/>
    <col min="9224" max="9224" width="12" style="352" bestFit="1" customWidth="1"/>
    <col min="9225" max="9225" width="12" style="352" customWidth="1"/>
    <col min="9226" max="9226" width="12.5703125" style="352" bestFit="1" customWidth="1"/>
    <col min="9227" max="9227" width="16.5703125" style="352" customWidth="1"/>
    <col min="9228" max="9228" width="15.7109375" style="352" customWidth="1"/>
    <col min="9229" max="9229" width="18" style="352" customWidth="1"/>
    <col min="9230" max="9230" width="16" style="352" customWidth="1"/>
    <col min="9231" max="9231" width="19.5703125" style="352" customWidth="1"/>
    <col min="9232" max="9232" width="18.140625" style="352" customWidth="1"/>
    <col min="9233" max="9233" width="23" style="352" customWidth="1"/>
    <col min="9234" max="9472" width="11.42578125" style="352"/>
    <col min="9473" max="9473" width="23.7109375" style="352" customWidth="1"/>
    <col min="9474" max="9474" width="20.28515625" style="352" customWidth="1"/>
    <col min="9475" max="9475" width="14.140625" style="352" customWidth="1"/>
    <col min="9476" max="9476" width="34.140625" style="352" customWidth="1"/>
    <col min="9477" max="9477" width="23" style="352" customWidth="1"/>
    <col min="9478" max="9478" width="15.42578125" style="352" bestFit="1" customWidth="1"/>
    <col min="9479" max="9479" width="11.5703125" style="352" bestFit="1" customWidth="1"/>
    <col min="9480" max="9480" width="12" style="352" bestFit="1" customWidth="1"/>
    <col min="9481" max="9481" width="12" style="352" customWidth="1"/>
    <col min="9482" max="9482" width="12.5703125" style="352" bestFit="1" customWidth="1"/>
    <col min="9483" max="9483" width="16.5703125" style="352" customWidth="1"/>
    <col min="9484" max="9484" width="15.7109375" style="352" customWidth="1"/>
    <col min="9485" max="9485" width="18" style="352" customWidth="1"/>
    <col min="9486" max="9486" width="16" style="352" customWidth="1"/>
    <col min="9487" max="9487" width="19.5703125" style="352" customWidth="1"/>
    <col min="9488" max="9488" width="18.140625" style="352" customWidth="1"/>
    <col min="9489" max="9489" width="23" style="352" customWidth="1"/>
    <col min="9490" max="9728" width="11.42578125" style="352"/>
    <col min="9729" max="9729" width="23.7109375" style="352" customWidth="1"/>
    <col min="9730" max="9730" width="20.28515625" style="352" customWidth="1"/>
    <col min="9731" max="9731" width="14.140625" style="352" customWidth="1"/>
    <col min="9732" max="9732" width="34.140625" style="352" customWidth="1"/>
    <col min="9733" max="9733" width="23" style="352" customWidth="1"/>
    <col min="9734" max="9734" width="15.42578125" style="352" bestFit="1" customWidth="1"/>
    <col min="9735" max="9735" width="11.5703125" style="352" bestFit="1" customWidth="1"/>
    <col min="9736" max="9736" width="12" style="352" bestFit="1" customWidth="1"/>
    <col min="9737" max="9737" width="12" style="352" customWidth="1"/>
    <col min="9738" max="9738" width="12.5703125" style="352" bestFit="1" customWidth="1"/>
    <col min="9739" max="9739" width="16.5703125" style="352" customWidth="1"/>
    <col min="9740" max="9740" width="15.7109375" style="352" customWidth="1"/>
    <col min="9741" max="9741" width="18" style="352" customWidth="1"/>
    <col min="9742" max="9742" width="16" style="352" customWidth="1"/>
    <col min="9743" max="9743" width="19.5703125" style="352" customWidth="1"/>
    <col min="9744" max="9744" width="18.140625" style="352" customWidth="1"/>
    <col min="9745" max="9745" width="23" style="352" customWidth="1"/>
    <col min="9746" max="9984" width="11.42578125" style="352"/>
    <col min="9985" max="9985" width="23.7109375" style="352" customWidth="1"/>
    <col min="9986" max="9986" width="20.28515625" style="352" customWidth="1"/>
    <col min="9987" max="9987" width="14.140625" style="352" customWidth="1"/>
    <col min="9988" max="9988" width="34.140625" style="352" customWidth="1"/>
    <col min="9989" max="9989" width="23" style="352" customWidth="1"/>
    <col min="9990" max="9990" width="15.42578125" style="352" bestFit="1" customWidth="1"/>
    <col min="9991" max="9991" width="11.5703125" style="352" bestFit="1" customWidth="1"/>
    <col min="9992" max="9992" width="12" style="352" bestFit="1" customWidth="1"/>
    <col min="9993" max="9993" width="12" style="352" customWidth="1"/>
    <col min="9994" max="9994" width="12.5703125" style="352" bestFit="1" customWidth="1"/>
    <col min="9995" max="9995" width="16.5703125" style="352" customWidth="1"/>
    <col min="9996" max="9996" width="15.7109375" style="352" customWidth="1"/>
    <col min="9997" max="9997" width="18" style="352" customWidth="1"/>
    <col min="9998" max="9998" width="16" style="352" customWidth="1"/>
    <col min="9999" max="9999" width="19.5703125" style="352" customWidth="1"/>
    <col min="10000" max="10000" width="18.140625" style="352" customWidth="1"/>
    <col min="10001" max="10001" width="23" style="352" customWidth="1"/>
    <col min="10002" max="10240" width="11.42578125" style="352"/>
    <col min="10241" max="10241" width="23.7109375" style="352" customWidth="1"/>
    <col min="10242" max="10242" width="20.28515625" style="352" customWidth="1"/>
    <col min="10243" max="10243" width="14.140625" style="352" customWidth="1"/>
    <col min="10244" max="10244" width="34.140625" style="352" customWidth="1"/>
    <col min="10245" max="10245" width="23" style="352" customWidth="1"/>
    <col min="10246" max="10246" width="15.42578125" style="352" bestFit="1" customWidth="1"/>
    <col min="10247" max="10247" width="11.5703125" style="352" bestFit="1" customWidth="1"/>
    <col min="10248" max="10248" width="12" style="352" bestFit="1" customWidth="1"/>
    <col min="10249" max="10249" width="12" style="352" customWidth="1"/>
    <col min="10250" max="10250" width="12.5703125" style="352" bestFit="1" customWidth="1"/>
    <col min="10251" max="10251" width="16.5703125" style="352" customWidth="1"/>
    <col min="10252" max="10252" width="15.7109375" style="352" customWidth="1"/>
    <col min="10253" max="10253" width="18" style="352" customWidth="1"/>
    <col min="10254" max="10254" width="16" style="352" customWidth="1"/>
    <col min="10255" max="10255" width="19.5703125" style="352" customWidth="1"/>
    <col min="10256" max="10256" width="18.140625" style="352" customWidth="1"/>
    <col min="10257" max="10257" width="23" style="352" customWidth="1"/>
    <col min="10258" max="10496" width="11.42578125" style="352"/>
    <col min="10497" max="10497" width="23.7109375" style="352" customWidth="1"/>
    <col min="10498" max="10498" width="20.28515625" style="352" customWidth="1"/>
    <col min="10499" max="10499" width="14.140625" style="352" customWidth="1"/>
    <col min="10500" max="10500" width="34.140625" style="352" customWidth="1"/>
    <col min="10501" max="10501" width="23" style="352" customWidth="1"/>
    <col min="10502" max="10502" width="15.42578125" style="352" bestFit="1" customWidth="1"/>
    <col min="10503" max="10503" width="11.5703125" style="352" bestFit="1" customWidth="1"/>
    <col min="10504" max="10504" width="12" style="352" bestFit="1" customWidth="1"/>
    <col min="10505" max="10505" width="12" style="352" customWidth="1"/>
    <col min="10506" max="10506" width="12.5703125" style="352" bestFit="1" customWidth="1"/>
    <col min="10507" max="10507" width="16.5703125" style="352" customWidth="1"/>
    <col min="10508" max="10508" width="15.7109375" style="352" customWidth="1"/>
    <col min="10509" max="10509" width="18" style="352" customWidth="1"/>
    <col min="10510" max="10510" width="16" style="352" customWidth="1"/>
    <col min="10511" max="10511" width="19.5703125" style="352" customWidth="1"/>
    <col min="10512" max="10512" width="18.140625" style="352" customWidth="1"/>
    <col min="10513" max="10513" width="23" style="352" customWidth="1"/>
    <col min="10514" max="10752" width="11.42578125" style="352"/>
    <col min="10753" max="10753" width="23.7109375" style="352" customWidth="1"/>
    <col min="10754" max="10754" width="20.28515625" style="352" customWidth="1"/>
    <col min="10755" max="10755" width="14.140625" style="352" customWidth="1"/>
    <col min="10756" max="10756" width="34.140625" style="352" customWidth="1"/>
    <col min="10757" max="10757" width="23" style="352" customWidth="1"/>
    <col min="10758" max="10758" width="15.42578125" style="352" bestFit="1" customWidth="1"/>
    <col min="10759" max="10759" width="11.5703125" style="352" bestFit="1" customWidth="1"/>
    <col min="10760" max="10760" width="12" style="352" bestFit="1" customWidth="1"/>
    <col min="10761" max="10761" width="12" style="352" customWidth="1"/>
    <col min="10762" max="10762" width="12.5703125" style="352" bestFit="1" customWidth="1"/>
    <col min="10763" max="10763" width="16.5703125" style="352" customWidth="1"/>
    <col min="10764" max="10764" width="15.7109375" style="352" customWidth="1"/>
    <col min="10765" max="10765" width="18" style="352" customWidth="1"/>
    <col min="10766" max="10766" width="16" style="352" customWidth="1"/>
    <col min="10767" max="10767" width="19.5703125" style="352" customWidth="1"/>
    <col min="10768" max="10768" width="18.140625" style="352" customWidth="1"/>
    <col min="10769" max="10769" width="23" style="352" customWidth="1"/>
    <col min="10770" max="11008" width="11.42578125" style="352"/>
    <col min="11009" max="11009" width="23.7109375" style="352" customWidth="1"/>
    <col min="11010" max="11010" width="20.28515625" style="352" customWidth="1"/>
    <col min="11011" max="11011" width="14.140625" style="352" customWidth="1"/>
    <col min="11012" max="11012" width="34.140625" style="352" customWidth="1"/>
    <col min="11013" max="11013" width="23" style="352" customWidth="1"/>
    <col min="11014" max="11014" width="15.42578125" style="352" bestFit="1" customWidth="1"/>
    <col min="11015" max="11015" width="11.5703125" style="352" bestFit="1" customWidth="1"/>
    <col min="11016" max="11016" width="12" style="352" bestFit="1" customWidth="1"/>
    <col min="11017" max="11017" width="12" style="352" customWidth="1"/>
    <col min="11018" max="11018" width="12.5703125" style="352" bestFit="1" customWidth="1"/>
    <col min="11019" max="11019" width="16.5703125" style="352" customWidth="1"/>
    <col min="11020" max="11020" width="15.7109375" style="352" customWidth="1"/>
    <col min="11021" max="11021" width="18" style="352" customWidth="1"/>
    <col min="11022" max="11022" width="16" style="352" customWidth="1"/>
    <col min="11023" max="11023" width="19.5703125" style="352" customWidth="1"/>
    <col min="11024" max="11024" width="18.140625" style="352" customWidth="1"/>
    <col min="11025" max="11025" width="23" style="352" customWidth="1"/>
    <col min="11026" max="11264" width="11.42578125" style="352"/>
    <col min="11265" max="11265" width="23.7109375" style="352" customWidth="1"/>
    <col min="11266" max="11266" width="20.28515625" style="352" customWidth="1"/>
    <col min="11267" max="11267" width="14.140625" style="352" customWidth="1"/>
    <col min="11268" max="11268" width="34.140625" style="352" customWidth="1"/>
    <col min="11269" max="11269" width="23" style="352" customWidth="1"/>
    <col min="11270" max="11270" width="15.42578125" style="352" bestFit="1" customWidth="1"/>
    <col min="11271" max="11271" width="11.5703125" style="352" bestFit="1" customWidth="1"/>
    <col min="11272" max="11272" width="12" style="352" bestFit="1" customWidth="1"/>
    <col min="11273" max="11273" width="12" style="352" customWidth="1"/>
    <col min="11274" max="11274" width="12.5703125" style="352" bestFit="1" customWidth="1"/>
    <col min="11275" max="11275" width="16.5703125" style="352" customWidth="1"/>
    <col min="11276" max="11276" width="15.7109375" style="352" customWidth="1"/>
    <col min="11277" max="11277" width="18" style="352" customWidth="1"/>
    <col min="11278" max="11278" width="16" style="352" customWidth="1"/>
    <col min="11279" max="11279" width="19.5703125" style="352" customWidth="1"/>
    <col min="11280" max="11280" width="18.140625" style="352" customWidth="1"/>
    <col min="11281" max="11281" width="23" style="352" customWidth="1"/>
    <col min="11282" max="11520" width="11.42578125" style="352"/>
    <col min="11521" max="11521" width="23.7109375" style="352" customWidth="1"/>
    <col min="11522" max="11522" width="20.28515625" style="352" customWidth="1"/>
    <col min="11523" max="11523" width="14.140625" style="352" customWidth="1"/>
    <col min="11524" max="11524" width="34.140625" style="352" customWidth="1"/>
    <col min="11525" max="11525" width="23" style="352" customWidth="1"/>
    <col min="11526" max="11526" width="15.42578125" style="352" bestFit="1" customWidth="1"/>
    <col min="11527" max="11527" width="11.5703125" style="352" bestFit="1" customWidth="1"/>
    <col min="11528" max="11528" width="12" style="352" bestFit="1" customWidth="1"/>
    <col min="11529" max="11529" width="12" style="352" customWidth="1"/>
    <col min="11530" max="11530" width="12.5703125" style="352" bestFit="1" customWidth="1"/>
    <col min="11531" max="11531" width="16.5703125" style="352" customWidth="1"/>
    <col min="11532" max="11532" width="15.7109375" style="352" customWidth="1"/>
    <col min="11533" max="11533" width="18" style="352" customWidth="1"/>
    <col min="11534" max="11534" width="16" style="352" customWidth="1"/>
    <col min="11535" max="11535" width="19.5703125" style="352" customWidth="1"/>
    <col min="11536" max="11536" width="18.140625" style="352" customWidth="1"/>
    <col min="11537" max="11537" width="23" style="352" customWidth="1"/>
    <col min="11538" max="11776" width="11.42578125" style="352"/>
    <col min="11777" max="11777" width="23.7109375" style="352" customWidth="1"/>
    <col min="11778" max="11778" width="20.28515625" style="352" customWidth="1"/>
    <col min="11779" max="11779" width="14.140625" style="352" customWidth="1"/>
    <col min="11780" max="11780" width="34.140625" style="352" customWidth="1"/>
    <col min="11781" max="11781" width="23" style="352" customWidth="1"/>
    <col min="11782" max="11782" width="15.42578125" style="352" bestFit="1" customWidth="1"/>
    <col min="11783" max="11783" width="11.5703125" style="352" bestFit="1" customWidth="1"/>
    <col min="11784" max="11784" width="12" style="352" bestFit="1" customWidth="1"/>
    <col min="11785" max="11785" width="12" style="352" customWidth="1"/>
    <col min="11786" max="11786" width="12.5703125" style="352" bestFit="1" customWidth="1"/>
    <col min="11787" max="11787" width="16.5703125" style="352" customWidth="1"/>
    <col min="11788" max="11788" width="15.7109375" style="352" customWidth="1"/>
    <col min="11789" max="11789" width="18" style="352" customWidth="1"/>
    <col min="11790" max="11790" width="16" style="352" customWidth="1"/>
    <col min="11791" max="11791" width="19.5703125" style="352" customWidth="1"/>
    <col min="11792" max="11792" width="18.140625" style="352" customWidth="1"/>
    <col min="11793" max="11793" width="23" style="352" customWidth="1"/>
    <col min="11794" max="12032" width="11.42578125" style="352"/>
    <col min="12033" max="12033" width="23.7109375" style="352" customWidth="1"/>
    <col min="12034" max="12034" width="20.28515625" style="352" customWidth="1"/>
    <col min="12035" max="12035" width="14.140625" style="352" customWidth="1"/>
    <col min="12036" max="12036" width="34.140625" style="352" customWidth="1"/>
    <col min="12037" max="12037" width="23" style="352" customWidth="1"/>
    <col min="12038" max="12038" width="15.42578125" style="352" bestFit="1" customWidth="1"/>
    <col min="12039" max="12039" width="11.5703125" style="352" bestFit="1" customWidth="1"/>
    <col min="12040" max="12040" width="12" style="352" bestFit="1" customWidth="1"/>
    <col min="12041" max="12041" width="12" style="352" customWidth="1"/>
    <col min="12042" max="12042" width="12.5703125" style="352" bestFit="1" customWidth="1"/>
    <col min="12043" max="12043" width="16.5703125" style="352" customWidth="1"/>
    <col min="12044" max="12044" width="15.7109375" style="352" customWidth="1"/>
    <col min="12045" max="12045" width="18" style="352" customWidth="1"/>
    <col min="12046" max="12046" width="16" style="352" customWidth="1"/>
    <col min="12047" max="12047" width="19.5703125" style="352" customWidth="1"/>
    <col min="12048" max="12048" width="18.140625" style="352" customWidth="1"/>
    <col min="12049" max="12049" width="23" style="352" customWidth="1"/>
    <col min="12050" max="12288" width="11.42578125" style="352"/>
    <col min="12289" max="12289" width="23.7109375" style="352" customWidth="1"/>
    <col min="12290" max="12290" width="20.28515625" style="352" customWidth="1"/>
    <col min="12291" max="12291" width="14.140625" style="352" customWidth="1"/>
    <col min="12292" max="12292" width="34.140625" style="352" customWidth="1"/>
    <col min="12293" max="12293" width="23" style="352" customWidth="1"/>
    <col min="12294" max="12294" width="15.42578125" style="352" bestFit="1" customWidth="1"/>
    <col min="12295" max="12295" width="11.5703125" style="352" bestFit="1" customWidth="1"/>
    <col min="12296" max="12296" width="12" style="352" bestFit="1" customWidth="1"/>
    <col min="12297" max="12297" width="12" style="352" customWidth="1"/>
    <col min="12298" max="12298" width="12.5703125" style="352" bestFit="1" customWidth="1"/>
    <col min="12299" max="12299" width="16.5703125" style="352" customWidth="1"/>
    <col min="12300" max="12300" width="15.7109375" style="352" customWidth="1"/>
    <col min="12301" max="12301" width="18" style="352" customWidth="1"/>
    <col min="12302" max="12302" width="16" style="352" customWidth="1"/>
    <col min="12303" max="12303" width="19.5703125" style="352" customWidth="1"/>
    <col min="12304" max="12304" width="18.140625" style="352" customWidth="1"/>
    <col min="12305" max="12305" width="23" style="352" customWidth="1"/>
    <col min="12306" max="12544" width="11.42578125" style="352"/>
    <col min="12545" max="12545" width="23.7109375" style="352" customWidth="1"/>
    <col min="12546" max="12546" width="20.28515625" style="352" customWidth="1"/>
    <col min="12547" max="12547" width="14.140625" style="352" customWidth="1"/>
    <col min="12548" max="12548" width="34.140625" style="352" customWidth="1"/>
    <col min="12549" max="12549" width="23" style="352" customWidth="1"/>
    <col min="12550" max="12550" width="15.42578125" style="352" bestFit="1" customWidth="1"/>
    <col min="12551" max="12551" width="11.5703125" style="352" bestFit="1" customWidth="1"/>
    <col min="12552" max="12552" width="12" style="352" bestFit="1" customWidth="1"/>
    <col min="12553" max="12553" width="12" style="352" customWidth="1"/>
    <col min="12554" max="12554" width="12.5703125" style="352" bestFit="1" customWidth="1"/>
    <col min="12555" max="12555" width="16.5703125" style="352" customWidth="1"/>
    <col min="12556" max="12556" width="15.7109375" style="352" customWidth="1"/>
    <col min="12557" max="12557" width="18" style="352" customWidth="1"/>
    <col min="12558" max="12558" width="16" style="352" customWidth="1"/>
    <col min="12559" max="12559" width="19.5703125" style="352" customWidth="1"/>
    <col min="12560" max="12560" width="18.140625" style="352" customWidth="1"/>
    <col min="12561" max="12561" width="23" style="352" customWidth="1"/>
    <col min="12562" max="12800" width="11.42578125" style="352"/>
    <col min="12801" max="12801" width="23.7109375" style="352" customWidth="1"/>
    <col min="12802" max="12802" width="20.28515625" style="352" customWidth="1"/>
    <col min="12803" max="12803" width="14.140625" style="352" customWidth="1"/>
    <col min="12804" max="12804" width="34.140625" style="352" customWidth="1"/>
    <col min="12805" max="12805" width="23" style="352" customWidth="1"/>
    <col min="12806" max="12806" width="15.42578125" style="352" bestFit="1" customWidth="1"/>
    <col min="12807" max="12807" width="11.5703125" style="352" bestFit="1" customWidth="1"/>
    <col min="12808" max="12808" width="12" style="352" bestFit="1" customWidth="1"/>
    <col min="12809" max="12809" width="12" style="352" customWidth="1"/>
    <col min="12810" max="12810" width="12.5703125" style="352" bestFit="1" customWidth="1"/>
    <col min="12811" max="12811" width="16.5703125" style="352" customWidth="1"/>
    <col min="12812" max="12812" width="15.7109375" style="352" customWidth="1"/>
    <col min="12813" max="12813" width="18" style="352" customWidth="1"/>
    <col min="12814" max="12814" width="16" style="352" customWidth="1"/>
    <col min="12815" max="12815" width="19.5703125" style="352" customWidth="1"/>
    <col min="12816" max="12816" width="18.140625" style="352" customWidth="1"/>
    <col min="12817" max="12817" width="23" style="352" customWidth="1"/>
    <col min="12818" max="13056" width="11.42578125" style="352"/>
    <col min="13057" max="13057" width="23.7109375" style="352" customWidth="1"/>
    <col min="13058" max="13058" width="20.28515625" style="352" customWidth="1"/>
    <col min="13059" max="13059" width="14.140625" style="352" customWidth="1"/>
    <col min="13060" max="13060" width="34.140625" style="352" customWidth="1"/>
    <col min="13061" max="13061" width="23" style="352" customWidth="1"/>
    <col min="13062" max="13062" width="15.42578125" style="352" bestFit="1" customWidth="1"/>
    <col min="13063" max="13063" width="11.5703125" style="352" bestFit="1" customWidth="1"/>
    <col min="13064" max="13064" width="12" style="352" bestFit="1" customWidth="1"/>
    <col min="13065" max="13065" width="12" style="352" customWidth="1"/>
    <col min="13066" max="13066" width="12.5703125" style="352" bestFit="1" customWidth="1"/>
    <col min="13067" max="13067" width="16.5703125" style="352" customWidth="1"/>
    <col min="13068" max="13068" width="15.7109375" style="352" customWidth="1"/>
    <col min="13069" max="13069" width="18" style="352" customWidth="1"/>
    <col min="13070" max="13070" width="16" style="352" customWidth="1"/>
    <col min="13071" max="13071" width="19.5703125" style="352" customWidth="1"/>
    <col min="13072" max="13072" width="18.140625" style="352" customWidth="1"/>
    <col min="13073" max="13073" width="23" style="352" customWidth="1"/>
    <col min="13074" max="13312" width="11.42578125" style="352"/>
    <col min="13313" max="13313" width="23.7109375" style="352" customWidth="1"/>
    <col min="13314" max="13314" width="20.28515625" style="352" customWidth="1"/>
    <col min="13315" max="13315" width="14.140625" style="352" customWidth="1"/>
    <col min="13316" max="13316" width="34.140625" style="352" customWidth="1"/>
    <col min="13317" max="13317" width="23" style="352" customWidth="1"/>
    <col min="13318" max="13318" width="15.42578125" style="352" bestFit="1" customWidth="1"/>
    <col min="13319" max="13319" width="11.5703125" style="352" bestFit="1" customWidth="1"/>
    <col min="13320" max="13320" width="12" style="352" bestFit="1" customWidth="1"/>
    <col min="13321" max="13321" width="12" style="352" customWidth="1"/>
    <col min="13322" max="13322" width="12.5703125" style="352" bestFit="1" customWidth="1"/>
    <col min="13323" max="13323" width="16.5703125" style="352" customWidth="1"/>
    <col min="13324" max="13324" width="15.7109375" style="352" customWidth="1"/>
    <col min="13325" max="13325" width="18" style="352" customWidth="1"/>
    <col min="13326" max="13326" width="16" style="352" customWidth="1"/>
    <col min="13327" max="13327" width="19.5703125" style="352" customWidth="1"/>
    <col min="13328" max="13328" width="18.140625" style="352" customWidth="1"/>
    <col min="13329" max="13329" width="23" style="352" customWidth="1"/>
    <col min="13330" max="13568" width="11.42578125" style="352"/>
    <col min="13569" max="13569" width="23.7109375" style="352" customWidth="1"/>
    <col min="13570" max="13570" width="20.28515625" style="352" customWidth="1"/>
    <col min="13571" max="13571" width="14.140625" style="352" customWidth="1"/>
    <col min="13572" max="13572" width="34.140625" style="352" customWidth="1"/>
    <col min="13573" max="13573" width="23" style="352" customWidth="1"/>
    <col min="13574" max="13574" width="15.42578125" style="352" bestFit="1" customWidth="1"/>
    <col min="13575" max="13575" width="11.5703125" style="352" bestFit="1" customWidth="1"/>
    <col min="13576" max="13576" width="12" style="352" bestFit="1" customWidth="1"/>
    <col min="13577" max="13577" width="12" style="352" customWidth="1"/>
    <col min="13578" max="13578" width="12.5703125" style="352" bestFit="1" customWidth="1"/>
    <col min="13579" max="13579" width="16.5703125" style="352" customWidth="1"/>
    <col min="13580" max="13580" width="15.7109375" style="352" customWidth="1"/>
    <col min="13581" max="13581" width="18" style="352" customWidth="1"/>
    <col min="13582" max="13582" width="16" style="352" customWidth="1"/>
    <col min="13583" max="13583" width="19.5703125" style="352" customWidth="1"/>
    <col min="13584" max="13584" width="18.140625" style="352" customWidth="1"/>
    <col min="13585" max="13585" width="23" style="352" customWidth="1"/>
    <col min="13586" max="13824" width="11.42578125" style="352"/>
    <col min="13825" max="13825" width="23.7109375" style="352" customWidth="1"/>
    <col min="13826" max="13826" width="20.28515625" style="352" customWidth="1"/>
    <col min="13827" max="13827" width="14.140625" style="352" customWidth="1"/>
    <col min="13828" max="13828" width="34.140625" style="352" customWidth="1"/>
    <col min="13829" max="13829" width="23" style="352" customWidth="1"/>
    <col min="13830" max="13830" width="15.42578125" style="352" bestFit="1" customWidth="1"/>
    <col min="13831" max="13831" width="11.5703125" style="352" bestFit="1" customWidth="1"/>
    <col min="13832" max="13832" width="12" style="352" bestFit="1" customWidth="1"/>
    <col min="13833" max="13833" width="12" style="352" customWidth="1"/>
    <col min="13834" max="13834" width="12.5703125" style="352" bestFit="1" customWidth="1"/>
    <col min="13835" max="13835" width="16.5703125" style="352" customWidth="1"/>
    <col min="13836" max="13836" width="15.7109375" style="352" customWidth="1"/>
    <col min="13837" max="13837" width="18" style="352" customWidth="1"/>
    <col min="13838" max="13838" width="16" style="352" customWidth="1"/>
    <col min="13839" max="13839" width="19.5703125" style="352" customWidth="1"/>
    <col min="13840" max="13840" width="18.140625" style="352" customWidth="1"/>
    <col min="13841" max="13841" width="23" style="352" customWidth="1"/>
    <col min="13842" max="14080" width="11.42578125" style="352"/>
    <col min="14081" max="14081" width="23.7109375" style="352" customWidth="1"/>
    <col min="14082" max="14082" width="20.28515625" style="352" customWidth="1"/>
    <col min="14083" max="14083" width="14.140625" style="352" customWidth="1"/>
    <col min="14084" max="14084" width="34.140625" style="352" customWidth="1"/>
    <col min="14085" max="14085" width="23" style="352" customWidth="1"/>
    <col min="14086" max="14086" width="15.42578125" style="352" bestFit="1" customWidth="1"/>
    <col min="14087" max="14087" width="11.5703125" style="352" bestFit="1" customWidth="1"/>
    <col min="14088" max="14088" width="12" style="352" bestFit="1" customWidth="1"/>
    <col min="14089" max="14089" width="12" style="352" customWidth="1"/>
    <col min="14090" max="14090" width="12.5703125" style="352" bestFit="1" customWidth="1"/>
    <col min="14091" max="14091" width="16.5703125" style="352" customWidth="1"/>
    <col min="14092" max="14092" width="15.7109375" style="352" customWidth="1"/>
    <col min="14093" max="14093" width="18" style="352" customWidth="1"/>
    <col min="14094" max="14094" width="16" style="352" customWidth="1"/>
    <col min="14095" max="14095" width="19.5703125" style="352" customWidth="1"/>
    <col min="14096" max="14096" width="18.140625" style="352" customWidth="1"/>
    <col min="14097" max="14097" width="23" style="352" customWidth="1"/>
    <col min="14098" max="14336" width="11.42578125" style="352"/>
    <col min="14337" max="14337" width="23.7109375" style="352" customWidth="1"/>
    <col min="14338" max="14338" width="20.28515625" style="352" customWidth="1"/>
    <col min="14339" max="14339" width="14.140625" style="352" customWidth="1"/>
    <col min="14340" max="14340" width="34.140625" style="352" customWidth="1"/>
    <col min="14341" max="14341" width="23" style="352" customWidth="1"/>
    <col min="14342" max="14342" width="15.42578125" style="352" bestFit="1" customWidth="1"/>
    <col min="14343" max="14343" width="11.5703125" style="352" bestFit="1" customWidth="1"/>
    <col min="14344" max="14344" width="12" style="352" bestFit="1" customWidth="1"/>
    <col min="14345" max="14345" width="12" style="352" customWidth="1"/>
    <col min="14346" max="14346" width="12.5703125" style="352" bestFit="1" customWidth="1"/>
    <col min="14347" max="14347" width="16.5703125" style="352" customWidth="1"/>
    <col min="14348" max="14348" width="15.7109375" style="352" customWidth="1"/>
    <col min="14349" max="14349" width="18" style="352" customWidth="1"/>
    <col min="14350" max="14350" width="16" style="352" customWidth="1"/>
    <col min="14351" max="14351" width="19.5703125" style="352" customWidth="1"/>
    <col min="14352" max="14352" width="18.140625" style="352" customWidth="1"/>
    <col min="14353" max="14353" width="23" style="352" customWidth="1"/>
    <col min="14354" max="14592" width="11.42578125" style="352"/>
    <col min="14593" max="14593" width="23.7109375" style="352" customWidth="1"/>
    <col min="14594" max="14594" width="20.28515625" style="352" customWidth="1"/>
    <col min="14595" max="14595" width="14.140625" style="352" customWidth="1"/>
    <col min="14596" max="14596" width="34.140625" style="352" customWidth="1"/>
    <col min="14597" max="14597" width="23" style="352" customWidth="1"/>
    <col min="14598" max="14598" width="15.42578125" style="352" bestFit="1" customWidth="1"/>
    <col min="14599" max="14599" width="11.5703125" style="352" bestFit="1" customWidth="1"/>
    <col min="14600" max="14600" width="12" style="352" bestFit="1" customWidth="1"/>
    <col min="14601" max="14601" width="12" style="352" customWidth="1"/>
    <col min="14602" max="14602" width="12.5703125" style="352" bestFit="1" customWidth="1"/>
    <col min="14603" max="14603" width="16.5703125" style="352" customWidth="1"/>
    <col min="14604" max="14604" width="15.7109375" style="352" customWidth="1"/>
    <col min="14605" max="14605" width="18" style="352" customWidth="1"/>
    <col min="14606" max="14606" width="16" style="352" customWidth="1"/>
    <col min="14607" max="14607" width="19.5703125" style="352" customWidth="1"/>
    <col min="14608" max="14608" width="18.140625" style="352" customWidth="1"/>
    <col min="14609" max="14609" width="23" style="352" customWidth="1"/>
    <col min="14610" max="14848" width="11.42578125" style="352"/>
    <col min="14849" max="14849" width="23.7109375" style="352" customWidth="1"/>
    <col min="14850" max="14850" width="20.28515625" style="352" customWidth="1"/>
    <col min="14851" max="14851" width="14.140625" style="352" customWidth="1"/>
    <col min="14852" max="14852" width="34.140625" style="352" customWidth="1"/>
    <col min="14853" max="14853" width="23" style="352" customWidth="1"/>
    <col min="14854" max="14854" width="15.42578125" style="352" bestFit="1" customWidth="1"/>
    <col min="14855" max="14855" width="11.5703125" style="352" bestFit="1" customWidth="1"/>
    <col min="14856" max="14856" width="12" style="352" bestFit="1" customWidth="1"/>
    <col min="14857" max="14857" width="12" style="352" customWidth="1"/>
    <col min="14858" max="14858" width="12.5703125" style="352" bestFit="1" customWidth="1"/>
    <col min="14859" max="14859" width="16.5703125" style="352" customWidth="1"/>
    <col min="14860" max="14860" width="15.7109375" style="352" customWidth="1"/>
    <col min="14861" max="14861" width="18" style="352" customWidth="1"/>
    <col min="14862" max="14862" width="16" style="352" customWidth="1"/>
    <col min="14863" max="14863" width="19.5703125" style="352" customWidth="1"/>
    <col min="14864" max="14864" width="18.140625" style="352" customWidth="1"/>
    <col min="14865" max="14865" width="23" style="352" customWidth="1"/>
    <col min="14866" max="15104" width="11.42578125" style="352"/>
    <col min="15105" max="15105" width="23.7109375" style="352" customWidth="1"/>
    <col min="15106" max="15106" width="20.28515625" style="352" customWidth="1"/>
    <col min="15107" max="15107" width="14.140625" style="352" customWidth="1"/>
    <col min="15108" max="15108" width="34.140625" style="352" customWidth="1"/>
    <col min="15109" max="15109" width="23" style="352" customWidth="1"/>
    <col min="15110" max="15110" width="15.42578125" style="352" bestFit="1" customWidth="1"/>
    <col min="15111" max="15111" width="11.5703125" style="352" bestFit="1" customWidth="1"/>
    <col min="15112" max="15112" width="12" style="352" bestFit="1" customWidth="1"/>
    <col min="15113" max="15113" width="12" style="352" customWidth="1"/>
    <col min="15114" max="15114" width="12.5703125" style="352" bestFit="1" customWidth="1"/>
    <col min="15115" max="15115" width="16.5703125" style="352" customWidth="1"/>
    <col min="15116" max="15116" width="15.7109375" style="352" customWidth="1"/>
    <col min="15117" max="15117" width="18" style="352" customWidth="1"/>
    <col min="15118" max="15118" width="16" style="352" customWidth="1"/>
    <col min="15119" max="15119" width="19.5703125" style="352" customWidth="1"/>
    <col min="15120" max="15120" width="18.140625" style="352" customWidth="1"/>
    <col min="15121" max="15121" width="23" style="352" customWidth="1"/>
    <col min="15122" max="15360" width="11.42578125" style="352"/>
    <col min="15361" max="15361" width="23.7109375" style="352" customWidth="1"/>
    <col min="15362" max="15362" width="20.28515625" style="352" customWidth="1"/>
    <col min="15363" max="15363" width="14.140625" style="352" customWidth="1"/>
    <col min="15364" max="15364" width="34.140625" style="352" customWidth="1"/>
    <col min="15365" max="15365" width="23" style="352" customWidth="1"/>
    <col min="15366" max="15366" width="15.42578125" style="352" bestFit="1" customWidth="1"/>
    <col min="15367" max="15367" width="11.5703125" style="352" bestFit="1" customWidth="1"/>
    <col min="15368" max="15368" width="12" style="352" bestFit="1" customWidth="1"/>
    <col min="15369" max="15369" width="12" style="352" customWidth="1"/>
    <col min="15370" max="15370" width="12.5703125" style="352" bestFit="1" customWidth="1"/>
    <col min="15371" max="15371" width="16.5703125" style="352" customWidth="1"/>
    <col min="15372" max="15372" width="15.7109375" style="352" customWidth="1"/>
    <col min="15373" max="15373" width="18" style="352" customWidth="1"/>
    <col min="15374" max="15374" width="16" style="352" customWidth="1"/>
    <col min="15375" max="15375" width="19.5703125" style="352" customWidth="1"/>
    <col min="15376" max="15376" width="18.140625" style="352" customWidth="1"/>
    <col min="15377" max="15377" width="23" style="352" customWidth="1"/>
    <col min="15378" max="15616" width="11.42578125" style="352"/>
    <col min="15617" max="15617" width="23.7109375" style="352" customWidth="1"/>
    <col min="15618" max="15618" width="20.28515625" style="352" customWidth="1"/>
    <col min="15619" max="15619" width="14.140625" style="352" customWidth="1"/>
    <col min="15620" max="15620" width="34.140625" style="352" customWidth="1"/>
    <col min="15621" max="15621" width="23" style="352" customWidth="1"/>
    <col min="15622" max="15622" width="15.42578125" style="352" bestFit="1" customWidth="1"/>
    <col min="15623" max="15623" width="11.5703125" style="352" bestFit="1" customWidth="1"/>
    <col min="15624" max="15624" width="12" style="352" bestFit="1" customWidth="1"/>
    <col min="15625" max="15625" width="12" style="352" customWidth="1"/>
    <col min="15626" max="15626" width="12.5703125" style="352" bestFit="1" customWidth="1"/>
    <col min="15627" max="15627" width="16.5703125" style="352" customWidth="1"/>
    <col min="15628" max="15628" width="15.7109375" style="352" customWidth="1"/>
    <col min="15629" max="15629" width="18" style="352" customWidth="1"/>
    <col min="15630" max="15630" width="16" style="352" customWidth="1"/>
    <col min="15631" max="15631" width="19.5703125" style="352" customWidth="1"/>
    <col min="15632" max="15632" width="18.140625" style="352" customWidth="1"/>
    <col min="15633" max="15633" width="23" style="352" customWidth="1"/>
    <col min="15634" max="15872" width="11.42578125" style="352"/>
    <col min="15873" max="15873" width="23.7109375" style="352" customWidth="1"/>
    <col min="15874" max="15874" width="20.28515625" style="352" customWidth="1"/>
    <col min="15875" max="15875" width="14.140625" style="352" customWidth="1"/>
    <col min="15876" max="15876" width="34.140625" style="352" customWidth="1"/>
    <col min="15877" max="15877" width="23" style="352" customWidth="1"/>
    <col min="15878" max="15878" width="15.42578125" style="352" bestFit="1" customWidth="1"/>
    <col min="15879" max="15879" width="11.5703125" style="352" bestFit="1" customWidth="1"/>
    <col min="15880" max="15880" width="12" style="352" bestFit="1" customWidth="1"/>
    <col min="15881" max="15881" width="12" style="352" customWidth="1"/>
    <col min="15882" max="15882" width="12.5703125" style="352" bestFit="1" customWidth="1"/>
    <col min="15883" max="15883" width="16.5703125" style="352" customWidth="1"/>
    <col min="15884" max="15884" width="15.7109375" style="352" customWidth="1"/>
    <col min="15885" max="15885" width="18" style="352" customWidth="1"/>
    <col min="15886" max="15886" width="16" style="352" customWidth="1"/>
    <col min="15887" max="15887" width="19.5703125" style="352" customWidth="1"/>
    <col min="15888" max="15888" width="18.140625" style="352" customWidth="1"/>
    <col min="15889" max="15889" width="23" style="352" customWidth="1"/>
    <col min="15890" max="16128" width="11.42578125" style="352"/>
    <col min="16129" max="16129" width="23.7109375" style="352" customWidth="1"/>
    <col min="16130" max="16130" width="20.28515625" style="352" customWidth="1"/>
    <col min="16131" max="16131" width="14.140625" style="352" customWidth="1"/>
    <col min="16132" max="16132" width="34.140625" style="352" customWidth="1"/>
    <col min="16133" max="16133" width="23" style="352" customWidth="1"/>
    <col min="16134" max="16134" width="15.42578125" style="352" bestFit="1" customWidth="1"/>
    <col min="16135" max="16135" width="11.5703125" style="352" bestFit="1" customWidth="1"/>
    <col min="16136" max="16136" width="12" style="352" bestFit="1" customWidth="1"/>
    <col min="16137" max="16137" width="12" style="352" customWidth="1"/>
    <col min="16138" max="16138" width="12.5703125" style="352" bestFit="1" customWidth="1"/>
    <col min="16139" max="16139" width="16.5703125" style="352" customWidth="1"/>
    <col min="16140" max="16140" width="15.7109375" style="352" customWidth="1"/>
    <col min="16141" max="16141" width="18" style="352" customWidth="1"/>
    <col min="16142" max="16142" width="16" style="352" customWidth="1"/>
    <col min="16143" max="16143" width="19.5703125" style="352" customWidth="1"/>
    <col min="16144" max="16144" width="18.140625" style="352" customWidth="1"/>
    <col min="16145" max="16145" width="23" style="352" customWidth="1"/>
    <col min="16146" max="16384" width="11.42578125" style="352"/>
  </cols>
  <sheetData>
    <row r="1" spans="1:17" s="324" customFormat="1" ht="25.5" customHeight="1" x14ac:dyDescent="0.2">
      <c r="A1" s="661"/>
      <c r="B1" s="662" t="s">
        <v>490</v>
      </c>
      <c r="C1" s="663"/>
      <c r="D1" s="663"/>
      <c r="E1" s="663"/>
      <c r="F1" s="663"/>
      <c r="G1" s="663"/>
      <c r="H1" s="663"/>
      <c r="I1" s="663"/>
      <c r="J1" s="663"/>
      <c r="K1" s="666" t="s">
        <v>1</v>
      </c>
      <c r="L1" s="667"/>
    </row>
    <row r="2" spans="1:17" s="324" customFormat="1" ht="12.75" customHeight="1" x14ac:dyDescent="0.2">
      <c r="A2" s="661"/>
      <c r="B2" s="662"/>
      <c r="C2" s="663"/>
      <c r="D2" s="663"/>
      <c r="E2" s="663"/>
      <c r="F2" s="663"/>
      <c r="G2" s="663"/>
      <c r="H2" s="663"/>
      <c r="I2" s="663"/>
      <c r="J2" s="663"/>
      <c r="K2" s="668"/>
      <c r="L2" s="669"/>
    </row>
    <row r="3" spans="1:17" s="324" customFormat="1" ht="18.75" customHeight="1" x14ac:dyDescent="0.2">
      <c r="A3" s="661"/>
      <c r="B3" s="662"/>
      <c r="C3" s="663"/>
      <c r="D3" s="663"/>
      <c r="E3" s="663"/>
      <c r="F3" s="663"/>
      <c r="G3" s="663"/>
      <c r="H3" s="663"/>
      <c r="I3" s="663"/>
      <c r="J3" s="663"/>
      <c r="K3" s="670" t="s">
        <v>2</v>
      </c>
      <c r="L3" s="671"/>
    </row>
    <row r="4" spans="1:17" s="324" customFormat="1" ht="17.25" customHeight="1" x14ac:dyDescent="0.2">
      <c r="A4" s="661"/>
      <c r="B4" s="662"/>
      <c r="C4" s="663"/>
      <c r="D4" s="663"/>
      <c r="E4" s="663"/>
      <c r="F4" s="663"/>
      <c r="G4" s="663"/>
      <c r="H4" s="663"/>
      <c r="I4" s="663"/>
      <c r="J4" s="663"/>
      <c r="K4" s="325" t="s">
        <v>3</v>
      </c>
      <c r="L4" s="325" t="s">
        <v>4</v>
      </c>
    </row>
    <row r="5" spans="1:17" s="324" customFormat="1" ht="15.75" customHeight="1" x14ac:dyDescent="0.2">
      <c r="A5" s="326" t="s">
        <v>5</v>
      </c>
      <c r="B5" s="664"/>
      <c r="C5" s="665"/>
      <c r="D5" s="665"/>
      <c r="E5" s="665"/>
      <c r="F5" s="665"/>
      <c r="G5" s="665"/>
      <c r="H5" s="665"/>
      <c r="I5" s="665"/>
      <c r="J5" s="665"/>
      <c r="K5" s="325">
        <v>6</v>
      </c>
      <c r="L5" s="325" t="s">
        <v>6</v>
      </c>
    </row>
    <row r="6" spans="1:17" s="324" customFormat="1" ht="22.5" customHeight="1" x14ac:dyDescent="0.2">
      <c r="A6" s="653" t="s">
        <v>7</v>
      </c>
      <c r="B6" s="672"/>
      <c r="C6" s="673" t="s">
        <v>8</v>
      </c>
      <c r="D6" s="673"/>
      <c r="E6" s="673"/>
      <c r="F6" s="673"/>
      <c r="G6" s="673"/>
      <c r="H6" s="673"/>
      <c r="I6" s="673"/>
      <c r="J6" s="673"/>
      <c r="K6" s="673"/>
      <c r="L6" s="673"/>
    </row>
    <row r="7" spans="1:17" s="324" customFormat="1" ht="19.5" customHeight="1" x14ac:dyDescent="0.2">
      <c r="A7" s="653" t="s">
        <v>9</v>
      </c>
      <c r="B7" s="653"/>
      <c r="C7" s="654" t="s">
        <v>491</v>
      </c>
      <c r="D7" s="654"/>
      <c r="E7" s="654"/>
      <c r="F7" s="654"/>
      <c r="G7" s="654"/>
      <c r="H7" s="654"/>
      <c r="I7" s="654"/>
      <c r="J7" s="654"/>
      <c r="K7" s="654"/>
      <c r="L7" s="654"/>
    </row>
    <row r="8" spans="1:17" s="327" customFormat="1" x14ac:dyDescent="0.2">
      <c r="A8" s="655"/>
      <c r="B8" s="656"/>
      <c r="C8" s="656"/>
      <c r="D8" s="656"/>
      <c r="E8" s="656"/>
      <c r="F8" s="656"/>
      <c r="G8" s="656"/>
      <c r="H8" s="656"/>
      <c r="I8" s="656"/>
      <c r="J8" s="656"/>
      <c r="K8" s="656"/>
      <c r="L8" s="656"/>
    </row>
    <row r="9" spans="1:17" s="327" customFormat="1" ht="18.75" customHeight="1" x14ac:dyDescent="0.2">
      <c r="A9" s="657" t="s">
        <v>492</v>
      </c>
      <c r="B9" s="658"/>
      <c r="C9" s="659" t="s">
        <v>493</v>
      </c>
      <c r="D9" s="660"/>
      <c r="E9" s="660"/>
      <c r="F9" s="660"/>
      <c r="G9" s="660"/>
      <c r="H9" s="660"/>
      <c r="I9" s="660"/>
      <c r="J9" s="660"/>
      <c r="K9" s="660"/>
      <c r="L9" s="660"/>
      <c r="M9" s="660"/>
      <c r="N9" s="660"/>
      <c r="O9" s="660"/>
      <c r="P9" s="660"/>
      <c r="Q9" s="660"/>
    </row>
    <row r="10" spans="1:17" s="327" customFormat="1" ht="18.75" customHeight="1" x14ac:dyDescent="0.2">
      <c r="A10" s="657" t="s">
        <v>494</v>
      </c>
      <c r="B10" s="658"/>
      <c r="C10" s="659" t="s">
        <v>495</v>
      </c>
      <c r="D10" s="660"/>
      <c r="E10" s="660"/>
      <c r="F10" s="660"/>
      <c r="G10" s="660"/>
      <c r="H10" s="660"/>
      <c r="I10" s="660"/>
      <c r="J10" s="660"/>
      <c r="K10" s="660"/>
      <c r="L10" s="660"/>
      <c r="M10" s="660"/>
      <c r="N10" s="660"/>
      <c r="O10" s="660"/>
      <c r="P10" s="660"/>
      <c r="Q10" s="660"/>
    </row>
    <row r="11" spans="1:17" s="327" customFormat="1" ht="25.5" x14ac:dyDescent="0.2">
      <c r="A11" s="674" t="s">
        <v>13</v>
      </c>
      <c r="B11" s="328" t="s">
        <v>14</v>
      </c>
      <c r="C11" s="328" t="s">
        <v>15</v>
      </c>
      <c r="D11" s="329" t="s">
        <v>16</v>
      </c>
      <c r="E11" s="330" t="s">
        <v>14</v>
      </c>
      <c r="F11" s="596" t="s">
        <v>17</v>
      </c>
      <c r="G11" s="676" t="s">
        <v>18</v>
      </c>
      <c r="H11" s="677"/>
      <c r="I11" s="677"/>
      <c r="J11" s="677"/>
      <c r="K11" s="331" t="s">
        <v>436</v>
      </c>
      <c r="L11" s="331" t="s">
        <v>430</v>
      </c>
      <c r="M11" s="332" t="s">
        <v>431</v>
      </c>
      <c r="N11" s="332" t="s">
        <v>430</v>
      </c>
      <c r="O11" s="333" t="s">
        <v>432</v>
      </c>
      <c r="P11" s="313" t="s">
        <v>54</v>
      </c>
      <c r="Q11" s="601" t="s">
        <v>20</v>
      </c>
    </row>
    <row r="12" spans="1:17" s="327" customFormat="1" ht="25.5" x14ac:dyDescent="0.2">
      <c r="A12" s="675"/>
      <c r="B12" s="334" t="s">
        <v>21</v>
      </c>
      <c r="C12" s="335" t="s">
        <v>22</v>
      </c>
      <c r="D12" s="336" t="s">
        <v>23</v>
      </c>
      <c r="E12" s="337" t="s">
        <v>24</v>
      </c>
      <c r="F12" s="597"/>
      <c r="G12" s="337" t="s">
        <v>25</v>
      </c>
      <c r="H12" s="337" t="s">
        <v>26</v>
      </c>
      <c r="I12" s="337" t="s">
        <v>27</v>
      </c>
      <c r="J12" s="337" t="s">
        <v>28</v>
      </c>
      <c r="K12" s="331" t="s">
        <v>433</v>
      </c>
      <c r="L12" s="331" t="s">
        <v>434</v>
      </c>
      <c r="M12" s="332" t="s">
        <v>435</v>
      </c>
      <c r="N12" s="332" t="s">
        <v>22</v>
      </c>
      <c r="O12" s="333" t="s">
        <v>22</v>
      </c>
      <c r="P12" s="312" t="s">
        <v>29</v>
      </c>
      <c r="Q12" s="602"/>
    </row>
    <row r="13" spans="1:17" s="344" customFormat="1" ht="44.25" customHeight="1" x14ac:dyDescent="0.2">
      <c r="A13" s="678" t="s">
        <v>496</v>
      </c>
      <c r="B13" s="678" t="s">
        <v>201</v>
      </c>
      <c r="C13" s="680">
        <v>43861</v>
      </c>
      <c r="D13" s="338" t="s">
        <v>497</v>
      </c>
      <c r="E13" s="339" t="s">
        <v>201</v>
      </c>
      <c r="F13" s="340">
        <v>0.1</v>
      </c>
      <c r="G13" s="339" t="s">
        <v>43</v>
      </c>
      <c r="H13" s="339"/>
      <c r="I13" s="339"/>
      <c r="J13" s="341"/>
      <c r="K13" s="342">
        <v>1</v>
      </c>
      <c r="L13" s="343">
        <f>+K13*F13</f>
        <v>0.1</v>
      </c>
      <c r="M13" s="681">
        <v>0.34</v>
      </c>
      <c r="N13" s="684">
        <f>SUM(L13:L17)*M13</f>
        <v>0.34</v>
      </c>
      <c r="O13" s="681">
        <f>+N13/M13</f>
        <v>1</v>
      </c>
      <c r="P13" s="691">
        <v>7300000</v>
      </c>
      <c r="Q13" s="694" t="s">
        <v>600</v>
      </c>
    </row>
    <row r="14" spans="1:17" s="344" customFormat="1" ht="60.75" customHeight="1" x14ac:dyDescent="0.2">
      <c r="A14" s="679"/>
      <c r="B14" s="679"/>
      <c r="C14" s="679"/>
      <c r="D14" s="338" t="s">
        <v>498</v>
      </c>
      <c r="E14" s="339" t="s">
        <v>499</v>
      </c>
      <c r="F14" s="340">
        <v>0.3</v>
      </c>
      <c r="G14" s="339" t="s">
        <v>43</v>
      </c>
      <c r="H14" s="339"/>
      <c r="I14" s="339"/>
      <c r="J14" s="341"/>
      <c r="K14" s="342">
        <v>1</v>
      </c>
      <c r="L14" s="343">
        <f t="shared" ref="L14:L20" si="0">+K14*F14</f>
        <v>0.3</v>
      </c>
      <c r="M14" s="682"/>
      <c r="N14" s="685"/>
      <c r="O14" s="682"/>
      <c r="P14" s="692"/>
      <c r="Q14" s="695"/>
    </row>
    <row r="15" spans="1:17" s="344" customFormat="1" ht="33.75" customHeight="1" x14ac:dyDescent="0.2">
      <c r="A15" s="679"/>
      <c r="B15" s="679"/>
      <c r="C15" s="679"/>
      <c r="D15" s="338" t="s">
        <v>500</v>
      </c>
      <c r="E15" s="339" t="s">
        <v>201</v>
      </c>
      <c r="F15" s="340">
        <v>0.3</v>
      </c>
      <c r="G15" s="339" t="s">
        <v>43</v>
      </c>
      <c r="H15" s="339"/>
      <c r="I15" s="339"/>
      <c r="J15" s="341"/>
      <c r="K15" s="342">
        <v>1</v>
      </c>
      <c r="L15" s="343">
        <f t="shared" si="0"/>
        <v>0.3</v>
      </c>
      <c r="M15" s="682"/>
      <c r="N15" s="685"/>
      <c r="O15" s="682"/>
      <c r="P15" s="692"/>
      <c r="Q15" s="695"/>
    </row>
    <row r="16" spans="1:17" s="344" customFormat="1" ht="25.5" x14ac:dyDescent="0.2">
      <c r="A16" s="679"/>
      <c r="B16" s="679"/>
      <c r="C16" s="679"/>
      <c r="D16" s="338" t="s">
        <v>501</v>
      </c>
      <c r="E16" s="339" t="s">
        <v>201</v>
      </c>
      <c r="F16" s="340">
        <v>0.15</v>
      </c>
      <c r="G16" s="339" t="s">
        <v>43</v>
      </c>
      <c r="H16" s="339"/>
      <c r="I16" s="339"/>
      <c r="J16" s="341"/>
      <c r="K16" s="342">
        <v>1</v>
      </c>
      <c r="L16" s="343">
        <f t="shared" si="0"/>
        <v>0.15</v>
      </c>
      <c r="M16" s="682"/>
      <c r="N16" s="685"/>
      <c r="O16" s="682"/>
      <c r="P16" s="692"/>
      <c r="Q16" s="695"/>
    </row>
    <row r="17" spans="1:17" s="344" customFormat="1" ht="38.25" x14ac:dyDescent="0.2">
      <c r="A17" s="679"/>
      <c r="B17" s="679"/>
      <c r="C17" s="679"/>
      <c r="D17" s="338" t="s">
        <v>502</v>
      </c>
      <c r="E17" s="339" t="s">
        <v>503</v>
      </c>
      <c r="F17" s="340">
        <v>0.15</v>
      </c>
      <c r="G17" s="339"/>
      <c r="H17" s="339" t="s">
        <v>43</v>
      </c>
      <c r="I17" s="339"/>
      <c r="J17" s="341"/>
      <c r="K17" s="342">
        <v>1</v>
      </c>
      <c r="L17" s="343">
        <f t="shared" si="0"/>
        <v>0.15</v>
      </c>
      <c r="M17" s="683"/>
      <c r="N17" s="686"/>
      <c r="O17" s="683"/>
      <c r="P17" s="693"/>
      <c r="Q17" s="696"/>
    </row>
    <row r="18" spans="1:17" ht="55.5" customHeight="1" x14ac:dyDescent="0.2">
      <c r="A18" s="697" t="s">
        <v>504</v>
      </c>
      <c r="B18" s="697" t="s">
        <v>505</v>
      </c>
      <c r="C18" s="699">
        <v>44196</v>
      </c>
      <c r="D18" s="345" t="s">
        <v>506</v>
      </c>
      <c r="E18" s="346" t="s">
        <v>507</v>
      </c>
      <c r="F18" s="347">
        <v>0.4</v>
      </c>
      <c r="G18" s="348" t="s">
        <v>43</v>
      </c>
      <c r="H18" s="349" t="s">
        <v>43</v>
      </c>
      <c r="I18" s="349" t="s">
        <v>43</v>
      </c>
      <c r="J18" s="350"/>
      <c r="K18" s="351">
        <v>1</v>
      </c>
      <c r="L18" s="343">
        <f t="shared" si="0"/>
        <v>0.4</v>
      </c>
      <c r="M18" s="701">
        <v>0.33</v>
      </c>
      <c r="N18" s="703">
        <f>SUM(L18:L19)*M18</f>
        <v>0.33</v>
      </c>
      <c r="O18" s="701">
        <f>+N18/M18</f>
        <v>1</v>
      </c>
      <c r="P18" s="705">
        <v>16000000</v>
      </c>
      <c r="Q18" s="707" t="s">
        <v>600</v>
      </c>
    </row>
    <row r="19" spans="1:17" ht="92.25" customHeight="1" x14ac:dyDescent="0.2">
      <c r="A19" s="698"/>
      <c r="B19" s="698"/>
      <c r="C19" s="700"/>
      <c r="D19" s="345" t="s">
        <v>508</v>
      </c>
      <c r="E19" s="339" t="s">
        <v>201</v>
      </c>
      <c r="F19" s="347">
        <v>0.6</v>
      </c>
      <c r="G19" s="348" t="s">
        <v>43</v>
      </c>
      <c r="H19" s="349"/>
      <c r="I19" s="349" t="s">
        <v>267</v>
      </c>
      <c r="J19" s="350"/>
      <c r="K19" s="351">
        <v>1</v>
      </c>
      <c r="L19" s="343">
        <f t="shared" si="0"/>
        <v>0.6</v>
      </c>
      <c r="M19" s="702"/>
      <c r="N19" s="704"/>
      <c r="O19" s="702"/>
      <c r="P19" s="706"/>
      <c r="Q19" s="708"/>
    </row>
    <row r="20" spans="1:17" ht="75" customHeight="1" x14ac:dyDescent="0.2">
      <c r="A20" s="346" t="s">
        <v>509</v>
      </c>
      <c r="B20" s="346" t="s">
        <v>510</v>
      </c>
      <c r="C20" s="353">
        <v>44196</v>
      </c>
      <c r="D20" s="345" t="s">
        <v>511</v>
      </c>
      <c r="E20" s="346" t="s">
        <v>510</v>
      </c>
      <c r="F20" s="354">
        <v>1</v>
      </c>
      <c r="G20" s="346"/>
      <c r="H20" s="346" t="s">
        <v>43</v>
      </c>
      <c r="I20" s="346" t="s">
        <v>43</v>
      </c>
      <c r="J20" s="346" t="s">
        <v>43</v>
      </c>
      <c r="K20" s="351">
        <v>1</v>
      </c>
      <c r="L20" s="343">
        <f t="shared" si="0"/>
        <v>1</v>
      </c>
      <c r="M20" s="211">
        <v>0.33</v>
      </c>
      <c r="N20" s="355">
        <f>SUM(L20)*M20</f>
        <v>0.33</v>
      </c>
      <c r="O20" s="211">
        <f>+N20/M20</f>
        <v>1</v>
      </c>
      <c r="P20" s="356">
        <v>5200000</v>
      </c>
      <c r="Q20" s="357" t="s">
        <v>601</v>
      </c>
    </row>
    <row r="21" spans="1:17" ht="20.25" customHeight="1" x14ac:dyDescent="0.2">
      <c r="A21" s="358"/>
      <c r="B21" s="358"/>
      <c r="C21" s="358"/>
      <c r="D21" s="359"/>
      <c r="E21" s="358"/>
      <c r="F21" s="360"/>
      <c r="G21" s="358"/>
      <c r="H21" s="358"/>
      <c r="I21" s="358"/>
      <c r="J21" s="358"/>
      <c r="K21" s="361"/>
      <c r="L21" s="361"/>
      <c r="N21" s="362">
        <f>SUM(N13:N20)</f>
        <v>1</v>
      </c>
      <c r="O21" s="363">
        <f>AVERAGE(O13:O20)</f>
        <v>1</v>
      </c>
    </row>
    <row r="22" spans="1:17" x14ac:dyDescent="0.2">
      <c r="A22" s="358"/>
      <c r="B22" s="358"/>
      <c r="C22" s="358"/>
      <c r="D22" s="364"/>
      <c r="E22" s="358"/>
      <c r="F22" s="360"/>
      <c r="G22" s="358"/>
      <c r="H22" s="358"/>
      <c r="I22" s="358"/>
      <c r="J22" s="358"/>
      <c r="K22" s="361"/>
      <c r="L22" s="361"/>
    </row>
    <row r="23" spans="1:17" s="327" customFormat="1" ht="17.25" customHeight="1" x14ac:dyDescent="0.2">
      <c r="A23" s="687" t="s">
        <v>512</v>
      </c>
      <c r="B23" s="687"/>
      <c r="C23" s="688" t="s">
        <v>513</v>
      </c>
      <c r="D23" s="689"/>
      <c r="E23" s="689"/>
      <c r="F23" s="689"/>
      <c r="G23" s="689"/>
      <c r="H23" s="689"/>
      <c r="I23" s="689"/>
      <c r="J23" s="689"/>
      <c r="K23" s="689"/>
      <c r="L23" s="689"/>
      <c r="M23" s="689"/>
      <c r="N23" s="689"/>
      <c r="O23" s="689"/>
      <c r="P23" s="689"/>
      <c r="Q23" s="690"/>
    </row>
    <row r="24" spans="1:17" ht="15" x14ac:dyDescent="0.2">
      <c r="A24" s="365"/>
      <c r="B24" s="365"/>
      <c r="C24" s="366"/>
      <c r="D24" s="367"/>
      <c r="E24" s="365"/>
      <c r="F24" s="368"/>
      <c r="G24" s="365"/>
      <c r="H24" s="365"/>
      <c r="I24" s="365"/>
      <c r="J24" s="365"/>
      <c r="K24" s="369"/>
      <c r="L24" s="365"/>
      <c r="O24" s="370">
        <f>+'[2]Plan Antitrámites'!S21</f>
        <v>1</v>
      </c>
    </row>
    <row r="25" spans="1:17" x14ac:dyDescent="0.2">
      <c r="A25" s="365"/>
      <c r="B25" s="365"/>
      <c r="C25" s="366"/>
      <c r="D25" s="367"/>
      <c r="E25" s="365"/>
      <c r="F25" s="368"/>
      <c r="G25" s="365"/>
      <c r="H25" s="365"/>
      <c r="I25" s="365"/>
      <c r="J25" s="365"/>
      <c r="K25" s="369"/>
      <c r="L25" s="365"/>
    </row>
    <row r="26" spans="1:17" s="327" customFormat="1" ht="17.25" customHeight="1" x14ac:dyDescent="0.2">
      <c r="A26" s="687" t="s">
        <v>514</v>
      </c>
      <c r="B26" s="687"/>
      <c r="C26" s="688" t="s">
        <v>515</v>
      </c>
      <c r="D26" s="689"/>
      <c r="E26" s="689"/>
      <c r="F26" s="689"/>
      <c r="G26" s="689"/>
      <c r="H26" s="689"/>
      <c r="I26" s="689"/>
      <c r="J26" s="689"/>
      <c r="K26" s="689"/>
      <c r="L26" s="689"/>
      <c r="M26" s="689"/>
      <c r="N26" s="689"/>
      <c r="O26" s="689"/>
      <c r="P26" s="689"/>
      <c r="Q26" s="690"/>
    </row>
    <row r="27" spans="1:17" s="327" customFormat="1" ht="25.5" x14ac:dyDescent="0.2">
      <c r="A27" s="674" t="s">
        <v>13</v>
      </c>
      <c r="B27" s="328" t="s">
        <v>14</v>
      </c>
      <c r="C27" s="328" t="s">
        <v>15</v>
      </c>
      <c r="D27" s="329" t="s">
        <v>16</v>
      </c>
      <c r="E27" s="330" t="s">
        <v>14</v>
      </c>
      <c r="F27" s="371" t="s">
        <v>17</v>
      </c>
      <c r="G27" s="676" t="s">
        <v>18</v>
      </c>
      <c r="H27" s="677"/>
      <c r="I27" s="677"/>
      <c r="J27" s="677"/>
      <c r="K27" s="331" t="s">
        <v>436</v>
      </c>
      <c r="L27" s="331" t="s">
        <v>430</v>
      </c>
      <c r="M27" s="332" t="s">
        <v>431</v>
      </c>
      <c r="N27" s="332" t="s">
        <v>430</v>
      </c>
      <c r="O27" s="333" t="s">
        <v>432</v>
      </c>
      <c r="P27" s="313" t="s">
        <v>54</v>
      </c>
      <c r="Q27" s="601" t="s">
        <v>20</v>
      </c>
    </row>
    <row r="28" spans="1:17" s="327" customFormat="1" ht="25.5" x14ac:dyDescent="0.2">
      <c r="A28" s="675"/>
      <c r="B28" s="334" t="s">
        <v>21</v>
      </c>
      <c r="C28" s="335" t="s">
        <v>22</v>
      </c>
      <c r="D28" s="336" t="s">
        <v>23</v>
      </c>
      <c r="E28" s="337" t="s">
        <v>24</v>
      </c>
      <c r="F28" s="372"/>
      <c r="G28" s="337" t="s">
        <v>25</v>
      </c>
      <c r="H28" s="337" t="s">
        <v>26</v>
      </c>
      <c r="I28" s="337" t="s">
        <v>27</v>
      </c>
      <c r="J28" s="337" t="s">
        <v>28</v>
      </c>
      <c r="K28" s="331" t="s">
        <v>433</v>
      </c>
      <c r="L28" s="331" t="s">
        <v>434</v>
      </c>
      <c r="M28" s="332" t="s">
        <v>435</v>
      </c>
      <c r="N28" s="332" t="s">
        <v>22</v>
      </c>
      <c r="O28" s="333" t="s">
        <v>22</v>
      </c>
      <c r="P28" s="312" t="s">
        <v>29</v>
      </c>
      <c r="Q28" s="602"/>
    </row>
    <row r="29" spans="1:17" ht="147.75" customHeight="1" x14ac:dyDescent="0.2">
      <c r="A29" s="715" t="s">
        <v>516</v>
      </c>
      <c r="B29" s="715" t="s">
        <v>201</v>
      </c>
      <c r="C29" s="718">
        <v>44196</v>
      </c>
      <c r="D29" s="373" t="s">
        <v>517</v>
      </c>
      <c r="E29" s="374" t="s">
        <v>518</v>
      </c>
      <c r="F29" s="375">
        <v>0.3</v>
      </c>
      <c r="G29" s="374" t="s">
        <v>43</v>
      </c>
      <c r="H29" s="374" t="s">
        <v>43</v>
      </c>
      <c r="I29" s="374" t="s">
        <v>43</v>
      </c>
      <c r="J29" s="374" t="s">
        <v>43</v>
      </c>
      <c r="K29" s="351">
        <v>1</v>
      </c>
      <c r="L29" s="351">
        <f>+K29*F29</f>
        <v>0.3</v>
      </c>
      <c r="M29" s="701">
        <v>0.33</v>
      </c>
      <c r="N29" s="703">
        <f>SUM(L29:L33)*M29</f>
        <v>0.33</v>
      </c>
      <c r="O29" s="701">
        <f>+N29/M29</f>
        <v>1</v>
      </c>
      <c r="P29" s="709">
        <v>14000000</v>
      </c>
      <c r="Q29" s="712" t="s">
        <v>600</v>
      </c>
    </row>
    <row r="30" spans="1:17" ht="38.25" x14ac:dyDescent="0.2">
      <c r="A30" s="715"/>
      <c r="B30" s="715"/>
      <c r="C30" s="718"/>
      <c r="D30" s="376" t="s">
        <v>519</v>
      </c>
      <c r="E30" s="715" t="s">
        <v>518</v>
      </c>
      <c r="F30" s="375">
        <v>0.3</v>
      </c>
      <c r="G30" s="374"/>
      <c r="H30" s="374" t="s">
        <v>43</v>
      </c>
      <c r="I30" s="374"/>
      <c r="J30" s="374" t="s">
        <v>43</v>
      </c>
      <c r="K30" s="351">
        <v>1</v>
      </c>
      <c r="L30" s="351">
        <f t="shared" ref="L30:L43" si="1">+K30*F30</f>
        <v>0.3</v>
      </c>
      <c r="M30" s="719"/>
      <c r="N30" s="720"/>
      <c r="O30" s="719"/>
      <c r="P30" s="710"/>
      <c r="Q30" s="713"/>
    </row>
    <row r="31" spans="1:17" ht="57.75" customHeight="1" x14ac:dyDescent="0.2">
      <c r="A31" s="715"/>
      <c r="B31" s="715"/>
      <c r="C31" s="718"/>
      <c r="D31" s="373" t="s">
        <v>520</v>
      </c>
      <c r="E31" s="715"/>
      <c r="F31" s="375">
        <v>0.2</v>
      </c>
      <c r="G31" s="374"/>
      <c r="H31" s="374" t="s">
        <v>43</v>
      </c>
      <c r="I31" s="374"/>
      <c r="J31" s="374" t="s">
        <v>43</v>
      </c>
      <c r="K31" s="351">
        <v>1</v>
      </c>
      <c r="L31" s="351">
        <f t="shared" si="1"/>
        <v>0.2</v>
      </c>
      <c r="M31" s="719"/>
      <c r="N31" s="720"/>
      <c r="O31" s="719"/>
      <c r="P31" s="710"/>
      <c r="Q31" s="713"/>
    </row>
    <row r="32" spans="1:17" ht="51" x14ac:dyDescent="0.2">
      <c r="A32" s="715"/>
      <c r="B32" s="715"/>
      <c r="C32" s="718"/>
      <c r="D32" s="373" t="s">
        <v>521</v>
      </c>
      <c r="E32" s="715"/>
      <c r="F32" s="375">
        <v>0.1</v>
      </c>
      <c r="G32" s="374" t="s">
        <v>43</v>
      </c>
      <c r="H32" s="374"/>
      <c r="I32" s="374"/>
      <c r="J32" s="374"/>
      <c r="K32" s="351">
        <v>1</v>
      </c>
      <c r="L32" s="351">
        <f t="shared" si="1"/>
        <v>0.1</v>
      </c>
      <c r="M32" s="719"/>
      <c r="N32" s="720"/>
      <c r="O32" s="719"/>
      <c r="P32" s="710"/>
      <c r="Q32" s="713"/>
    </row>
    <row r="33" spans="1:17" ht="63.75" x14ac:dyDescent="0.2">
      <c r="A33" s="715"/>
      <c r="B33" s="715"/>
      <c r="C33" s="718"/>
      <c r="D33" s="377" t="s">
        <v>522</v>
      </c>
      <c r="E33" s="715"/>
      <c r="F33" s="375">
        <v>0.1</v>
      </c>
      <c r="G33" s="374" t="s">
        <v>43</v>
      </c>
      <c r="H33" s="350"/>
      <c r="I33" s="350"/>
      <c r="J33" s="378"/>
      <c r="K33" s="351">
        <v>1</v>
      </c>
      <c r="L33" s="351">
        <f t="shared" si="1"/>
        <v>0.1</v>
      </c>
      <c r="M33" s="702"/>
      <c r="N33" s="704"/>
      <c r="O33" s="702"/>
      <c r="P33" s="711"/>
      <c r="Q33" s="714"/>
    </row>
    <row r="34" spans="1:17" ht="89.25" x14ac:dyDescent="0.2">
      <c r="A34" s="713" t="s">
        <v>523</v>
      </c>
      <c r="B34" s="713" t="s">
        <v>524</v>
      </c>
      <c r="C34" s="716">
        <v>44196</v>
      </c>
      <c r="D34" s="373" t="s">
        <v>525</v>
      </c>
      <c r="E34" s="374" t="s">
        <v>518</v>
      </c>
      <c r="F34" s="375">
        <v>0.5</v>
      </c>
      <c r="G34" s="374"/>
      <c r="H34" s="374"/>
      <c r="I34" s="374"/>
      <c r="J34" s="374" t="s">
        <v>43</v>
      </c>
      <c r="K34" s="351">
        <v>1</v>
      </c>
      <c r="L34" s="351">
        <f t="shared" si="1"/>
        <v>0.5</v>
      </c>
      <c r="M34" s="701">
        <v>0.33</v>
      </c>
      <c r="N34" s="703">
        <f>SUM(L34:L35)*M34</f>
        <v>0.33</v>
      </c>
      <c r="O34" s="701">
        <f>+N34/M34</f>
        <v>1</v>
      </c>
      <c r="P34" s="709">
        <v>6300000</v>
      </c>
      <c r="Q34" s="712" t="s">
        <v>600</v>
      </c>
    </row>
    <row r="35" spans="1:17" ht="69" customHeight="1" x14ac:dyDescent="0.2">
      <c r="A35" s="714"/>
      <c r="B35" s="714"/>
      <c r="C35" s="717"/>
      <c r="D35" s="373" t="s">
        <v>526</v>
      </c>
      <c r="E35" s="374" t="s">
        <v>527</v>
      </c>
      <c r="F35" s="375">
        <v>0.5</v>
      </c>
      <c r="G35" s="374"/>
      <c r="H35" s="374" t="s">
        <v>43</v>
      </c>
      <c r="I35" s="374"/>
      <c r="J35" s="374" t="s">
        <v>43</v>
      </c>
      <c r="K35" s="351">
        <v>1</v>
      </c>
      <c r="L35" s="351">
        <f t="shared" si="1"/>
        <v>0.5</v>
      </c>
      <c r="M35" s="702"/>
      <c r="N35" s="704"/>
      <c r="O35" s="702"/>
      <c r="P35" s="711"/>
      <c r="Q35" s="714"/>
    </row>
    <row r="36" spans="1:17" ht="67.5" customHeight="1" x14ac:dyDescent="0.2">
      <c r="A36" s="715" t="s">
        <v>528</v>
      </c>
      <c r="B36" s="712" t="s">
        <v>201</v>
      </c>
      <c r="C36" s="721">
        <v>44196</v>
      </c>
      <c r="D36" s="373" t="s">
        <v>529</v>
      </c>
      <c r="E36" s="715" t="s">
        <v>518</v>
      </c>
      <c r="F36" s="375">
        <v>0.15</v>
      </c>
      <c r="G36" s="374"/>
      <c r="H36" s="374"/>
      <c r="I36" s="374"/>
      <c r="J36" s="374" t="s">
        <v>43</v>
      </c>
      <c r="K36" s="351">
        <v>1</v>
      </c>
      <c r="L36" s="351">
        <f t="shared" si="1"/>
        <v>0.15</v>
      </c>
      <c r="M36" s="701">
        <v>0.34</v>
      </c>
      <c r="N36" s="703">
        <f>SUM(L36:L43)*M36</f>
        <v>0.34</v>
      </c>
      <c r="O36" s="701">
        <f>+N36/M36</f>
        <v>1</v>
      </c>
      <c r="P36" s="709">
        <v>12000000</v>
      </c>
      <c r="Q36" s="712" t="s">
        <v>600</v>
      </c>
    </row>
    <row r="37" spans="1:17" ht="77.25" customHeight="1" x14ac:dyDescent="0.2">
      <c r="A37" s="715"/>
      <c r="B37" s="713"/>
      <c r="C37" s="716"/>
      <c r="D37" s="373" t="s">
        <v>530</v>
      </c>
      <c r="E37" s="715"/>
      <c r="F37" s="375">
        <v>0.1</v>
      </c>
      <c r="G37" s="374" t="s">
        <v>43</v>
      </c>
      <c r="H37" s="374"/>
      <c r="I37" s="374"/>
      <c r="J37" s="379"/>
      <c r="K37" s="351">
        <v>1</v>
      </c>
      <c r="L37" s="351">
        <f t="shared" si="1"/>
        <v>0.1</v>
      </c>
      <c r="M37" s="719"/>
      <c r="N37" s="720"/>
      <c r="O37" s="719"/>
      <c r="P37" s="710"/>
      <c r="Q37" s="713"/>
    </row>
    <row r="38" spans="1:17" ht="102" x14ac:dyDescent="0.2">
      <c r="A38" s="715"/>
      <c r="B38" s="713"/>
      <c r="C38" s="716"/>
      <c r="D38" s="373" t="s">
        <v>531</v>
      </c>
      <c r="E38" s="374" t="s">
        <v>518</v>
      </c>
      <c r="F38" s="351">
        <v>0.1</v>
      </c>
      <c r="G38" s="350"/>
      <c r="H38" s="350"/>
      <c r="I38" s="350"/>
      <c r="J38" s="350" t="s">
        <v>43</v>
      </c>
      <c r="K38" s="351">
        <v>1</v>
      </c>
      <c r="L38" s="351">
        <f t="shared" si="1"/>
        <v>0.1</v>
      </c>
      <c r="M38" s="719"/>
      <c r="N38" s="720"/>
      <c r="O38" s="719"/>
      <c r="P38" s="710"/>
      <c r="Q38" s="713"/>
    </row>
    <row r="39" spans="1:17" ht="69.75" customHeight="1" x14ac:dyDescent="0.2">
      <c r="A39" s="715"/>
      <c r="B39" s="713"/>
      <c r="C39" s="716"/>
      <c r="D39" s="373" t="s">
        <v>532</v>
      </c>
      <c r="E39" s="374" t="s">
        <v>518</v>
      </c>
      <c r="F39" s="351">
        <v>0.15</v>
      </c>
      <c r="G39" s="350"/>
      <c r="H39" s="350"/>
      <c r="I39" s="350" t="s">
        <v>43</v>
      </c>
      <c r="J39" s="350"/>
      <c r="K39" s="351">
        <v>1</v>
      </c>
      <c r="L39" s="351">
        <f t="shared" si="1"/>
        <v>0.15</v>
      </c>
      <c r="M39" s="719"/>
      <c r="N39" s="720"/>
      <c r="O39" s="719"/>
      <c r="P39" s="710"/>
      <c r="Q39" s="713"/>
    </row>
    <row r="40" spans="1:17" ht="77.25" customHeight="1" x14ac:dyDescent="0.2">
      <c r="A40" s="715"/>
      <c r="B40" s="713"/>
      <c r="C40" s="716"/>
      <c r="D40" s="373" t="s">
        <v>533</v>
      </c>
      <c r="E40" s="374" t="s">
        <v>518</v>
      </c>
      <c r="F40" s="351">
        <v>0.1</v>
      </c>
      <c r="G40" s="379"/>
      <c r="H40" s="380"/>
      <c r="I40" s="380"/>
      <c r="J40" s="350" t="s">
        <v>43</v>
      </c>
      <c r="K40" s="351">
        <v>1</v>
      </c>
      <c r="L40" s="351">
        <f t="shared" si="1"/>
        <v>0.1</v>
      </c>
      <c r="M40" s="719"/>
      <c r="N40" s="720"/>
      <c r="O40" s="719"/>
      <c r="P40" s="710"/>
      <c r="Q40" s="713"/>
    </row>
    <row r="41" spans="1:17" ht="63.75" customHeight="1" x14ac:dyDescent="0.2">
      <c r="A41" s="715"/>
      <c r="B41" s="713"/>
      <c r="C41" s="716"/>
      <c r="D41" s="373" t="s">
        <v>534</v>
      </c>
      <c r="E41" s="374" t="s">
        <v>518</v>
      </c>
      <c r="F41" s="375">
        <v>0.1</v>
      </c>
      <c r="G41" s="374"/>
      <c r="H41" s="350" t="s">
        <v>43</v>
      </c>
      <c r="I41" s="350"/>
      <c r="J41" s="350" t="s">
        <v>43</v>
      </c>
      <c r="K41" s="351">
        <v>1</v>
      </c>
      <c r="L41" s="351">
        <f t="shared" si="1"/>
        <v>0.1</v>
      </c>
      <c r="M41" s="719"/>
      <c r="N41" s="720"/>
      <c r="O41" s="719"/>
      <c r="P41" s="710"/>
      <c r="Q41" s="713"/>
    </row>
    <row r="42" spans="1:17" ht="51.75" customHeight="1" x14ac:dyDescent="0.2">
      <c r="A42" s="715"/>
      <c r="B42" s="714"/>
      <c r="C42" s="717"/>
      <c r="D42" s="381" t="s">
        <v>535</v>
      </c>
      <c r="E42" s="374" t="s">
        <v>518</v>
      </c>
      <c r="F42" s="351">
        <v>0.15</v>
      </c>
      <c r="G42" s="374"/>
      <c r="H42" s="350" t="s">
        <v>43</v>
      </c>
      <c r="I42" s="380"/>
      <c r="J42" s="350" t="s">
        <v>43</v>
      </c>
      <c r="K42" s="351">
        <v>1</v>
      </c>
      <c r="L42" s="351">
        <f t="shared" si="1"/>
        <v>0.15</v>
      </c>
      <c r="M42" s="719"/>
      <c r="N42" s="720"/>
      <c r="O42" s="719"/>
      <c r="P42" s="711"/>
      <c r="Q42" s="713"/>
    </row>
    <row r="43" spans="1:17" ht="38.25" x14ac:dyDescent="0.2">
      <c r="A43" s="715"/>
      <c r="B43" s="382" t="s">
        <v>536</v>
      </c>
      <c r="C43" s="383">
        <v>44196</v>
      </c>
      <c r="D43" s="384" t="s">
        <v>537</v>
      </c>
      <c r="E43" s="382" t="s">
        <v>510</v>
      </c>
      <c r="F43" s="385">
        <v>0.15</v>
      </c>
      <c r="G43" s="374"/>
      <c r="H43" s="374" t="s">
        <v>43</v>
      </c>
      <c r="I43" s="374" t="s">
        <v>43</v>
      </c>
      <c r="J43" s="374" t="s">
        <v>43</v>
      </c>
      <c r="K43" s="351">
        <v>1</v>
      </c>
      <c r="L43" s="351">
        <f t="shared" si="1"/>
        <v>0.15</v>
      </c>
      <c r="M43" s="702"/>
      <c r="N43" s="704"/>
      <c r="O43" s="702"/>
      <c r="P43" s="386">
        <v>5000000</v>
      </c>
      <c r="Q43" s="714"/>
    </row>
    <row r="44" spans="1:17" ht="15" x14ac:dyDescent="0.2">
      <c r="A44" s="365"/>
      <c r="B44" s="387"/>
      <c r="C44" s="387"/>
      <c r="D44" s="388"/>
      <c r="E44" s="387"/>
      <c r="F44" s="389"/>
      <c r="G44" s="365"/>
      <c r="H44" s="365"/>
      <c r="I44" s="365"/>
      <c r="J44" s="365"/>
      <c r="K44" s="390"/>
      <c r="L44" s="390"/>
      <c r="N44" s="370">
        <f>SUM(N29:N43)</f>
        <v>1</v>
      </c>
      <c r="O44" s="391">
        <f>AVERAGE(O29:O43)</f>
        <v>1</v>
      </c>
    </row>
    <row r="45" spans="1:17" x14ac:dyDescent="0.2">
      <c r="A45" s="365"/>
      <c r="B45" s="392"/>
      <c r="C45" s="393"/>
      <c r="D45" s="394"/>
      <c r="E45" s="365"/>
      <c r="F45" s="395"/>
      <c r="G45" s="365"/>
      <c r="H45" s="365"/>
      <c r="I45" s="365"/>
      <c r="J45" s="365"/>
      <c r="K45" s="390"/>
      <c r="L45" s="390"/>
    </row>
    <row r="46" spans="1:17" ht="17.25" customHeight="1" x14ac:dyDescent="0.2">
      <c r="A46" s="657" t="s">
        <v>538</v>
      </c>
      <c r="B46" s="658"/>
      <c r="C46" s="688" t="s">
        <v>539</v>
      </c>
      <c r="D46" s="689"/>
      <c r="E46" s="689"/>
      <c r="F46" s="689"/>
      <c r="G46" s="689"/>
      <c r="H46" s="689"/>
      <c r="I46" s="689"/>
      <c r="J46" s="689"/>
      <c r="K46" s="689"/>
      <c r="L46" s="689"/>
      <c r="M46" s="689"/>
      <c r="N46" s="689"/>
      <c r="O46" s="689"/>
      <c r="P46" s="689"/>
      <c r="Q46" s="689"/>
    </row>
    <row r="47" spans="1:17" s="327" customFormat="1" ht="25.5" x14ac:dyDescent="0.2">
      <c r="A47" s="674" t="s">
        <v>13</v>
      </c>
      <c r="B47" s="328" t="s">
        <v>14</v>
      </c>
      <c r="C47" s="328" t="s">
        <v>15</v>
      </c>
      <c r="D47" s="329" t="s">
        <v>16</v>
      </c>
      <c r="E47" s="330" t="s">
        <v>14</v>
      </c>
      <c r="F47" s="371" t="s">
        <v>17</v>
      </c>
      <c r="G47" s="676" t="s">
        <v>18</v>
      </c>
      <c r="H47" s="677"/>
      <c r="I47" s="677"/>
      <c r="J47" s="677"/>
      <c r="K47" s="331" t="s">
        <v>436</v>
      </c>
      <c r="L47" s="331" t="s">
        <v>430</v>
      </c>
      <c r="M47" s="332" t="s">
        <v>431</v>
      </c>
      <c r="N47" s="332" t="s">
        <v>430</v>
      </c>
      <c r="O47" s="333" t="s">
        <v>432</v>
      </c>
      <c r="P47" s="313" t="s">
        <v>54</v>
      </c>
      <c r="Q47" s="601" t="s">
        <v>20</v>
      </c>
    </row>
    <row r="48" spans="1:17" s="327" customFormat="1" ht="25.5" x14ac:dyDescent="0.2">
      <c r="A48" s="675"/>
      <c r="B48" s="334" t="s">
        <v>21</v>
      </c>
      <c r="C48" s="335" t="s">
        <v>22</v>
      </c>
      <c r="D48" s="336" t="s">
        <v>23</v>
      </c>
      <c r="E48" s="337" t="s">
        <v>24</v>
      </c>
      <c r="F48" s="372"/>
      <c r="G48" s="337" t="s">
        <v>25</v>
      </c>
      <c r="H48" s="337" t="s">
        <v>26</v>
      </c>
      <c r="I48" s="337" t="s">
        <v>27</v>
      </c>
      <c r="J48" s="337" t="s">
        <v>28</v>
      </c>
      <c r="K48" s="331" t="s">
        <v>433</v>
      </c>
      <c r="L48" s="331" t="s">
        <v>434</v>
      </c>
      <c r="M48" s="332" t="s">
        <v>435</v>
      </c>
      <c r="N48" s="332" t="s">
        <v>22</v>
      </c>
      <c r="O48" s="333" t="s">
        <v>22</v>
      </c>
      <c r="P48" s="312" t="s">
        <v>29</v>
      </c>
      <c r="Q48" s="602"/>
    </row>
    <row r="49" spans="1:17" ht="51" customHeight="1" x14ac:dyDescent="0.2">
      <c r="A49" s="715" t="s">
        <v>540</v>
      </c>
      <c r="B49" s="712" t="s">
        <v>201</v>
      </c>
      <c r="C49" s="718">
        <v>44196</v>
      </c>
      <c r="D49" s="373" t="s">
        <v>541</v>
      </c>
      <c r="E49" s="374" t="s">
        <v>518</v>
      </c>
      <c r="F49" s="210">
        <v>0.2</v>
      </c>
      <c r="G49" s="374"/>
      <c r="H49" s="374"/>
      <c r="I49" s="374" t="s">
        <v>43</v>
      </c>
      <c r="J49" s="379"/>
      <c r="K49" s="351">
        <v>1</v>
      </c>
      <c r="L49" s="351">
        <f>+K49*F49</f>
        <v>0.2</v>
      </c>
      <c r="M49" s="722">
        <v>0.2</v>
      </c>
      <c r="N49" s="703">
        <f>SUM(L49:L51)*M49</f>
        <v>0.2</v>
      </c>
      <c r="O49" s="701">
        <f>+N49/M49</f>
        <v>1</v>
      </c>
      <c r="P49" s="725">
        <v>30000000</v>
      </c>
      <c r="Q49" s="712" t="s">
        <v>600</v>
      </c>
    </row>
    <row r="50" spans="1:17" ht="51" customHeight="1" x14ac:dyDescent="0.2">
      <c r="A50" s="715"/>
      <c r="B50" s="714"/>
      <c r="C50" s="718"/>
      <c r="D50" s="373" t="s">
        <v>542</v>
      </c>
      <c r="E50" s="374" t="s">
        <v>518</v>
      </c>
      <c r="F50" s="210">
        <v>0.4</v>
      </c>
      <c r="G50" s="374"/>
      <c r="H50" s="374"/>
      <c r="I50" s="374"/>
      <c r="J50" s="374" t="s">
        <v>43</v>
      </c>
      <c r="K50" s="351">
        <v>1</v>
      </c>
      <c r="L50" s="351">
        <f t="shared" ref="L50:L62" si="2">+K50*F50</f>
        <v>0.4</v>
      </c>
      <c r="M50" s="723"/>
      <c r="N50" s="720"/>
      <c r="O50" s="719"/>
      <c r="P50" s="726"/>
      <c r="Q50" s="713"/>
    </row>
    <row r="51" spans="1:17" ht="63.75" x14ac:dyDescent="0.2">
      <c r="A51" s="715"/>
      <c r="B51" s="374" t="s">
        <v>543</v>
      </c>
      <c r="C51" s="715"/>
      <c r="D51" s="384" t="s">
        <v>544</v>
      </c>
      <c r="E51" s="374" t="s">
        <v>543</v>
      </c>
      <c r="F51" s="210">
        <v>0.4</v>
      </c>
      <c r="G51" s="374"/>
      <c r="H51" s="379"/>
      <c r="I51" s="379"/>
      <c r="J51" s="374" t="s">
        <v>43</v>
      </c>
      <c r="K51" s="351">
        <v>1</v>
      </c>
      <c r="L51" s="351">
        <f t="shared" si="2"/>
        <v>0.4</v>
      </c>
      <c r="M51" s="724"/>
      <c r="N51" s="704"/>
      <c r="O51" s="702"/>
      <c r="P51" s="727"/>
      <c r="Q51" s="714"/>
    </row>
    <row r="52" spans="1:17" ht="38.25" customHeight="1" x14ac:dyDescent="0.2">
      <c r="A52" s="712" t="s">
        <v>545</v>
      </c>
      <c r="B52" s="374" t="s">
        <v>518</v>
      </c>
      <c r="C52" s="721">
        <v>44196</v>
      </c>
      <c r="D52" s="384" t="s">
        <v>546</v>
      </c>
      <c r="E52" s="374" t="s">
        <v>518</v>
      </c>
      <c r="F52" s="210">
        <v>0.5</v>
      </c>
      <c r="G52" s="374"/>
      <c r="H52" s="374"/>
      <c r="I52" s="374"/>
      <c r="J52" s="374" t="s">
        <v>43</v>
      </c>
      <c r="K52" s="351">
        <v>1</v>
      </c>
      <c r="L52" s="351">
        <f t="shared" si="2"/>
        <v>0.5</v>
      </c>
      <c r="M52" s="701">
        <v>0.2</v>
      </c>
      <c r="N52" s="703">
        <f>SUM(L52:L53)*M52</f>
        <v>0.19500000000000001</v>
      </c>
      <c r="O52" s="701">
        <f>+N52/M52</f>
        <v>0.97499999999999998</v>
      </c>
      <c r="P52" s="725">
        <v>10000000</v>
      </c>
      <c r="Q52" s="712" t="s">
        <v>600</v>
      </c>
    </row>
    <row r="53" spans="1:17" ht="38.25" x14ac:dyDescent="0.2">
      <c r="A53" s="713"/>
      <c r="B53" s="374" t="s">
        <v>155</v>
      </c>
      <c r="C53" s="716"/>
      <c r="D53" s="384" t="s">
        <v>547</v>
      </c>
      <c r="E53" s="374" t="s">
        <v>155</v>
      </c>
      <c r="F53" s="210">
        <v>0.5</v>
      </c>
      <c r="G53" s="374"/>
      <c r="H53" s="374" t="s">
        <v>43</v>
      </c>
      <c r="I53" s="374"/>
      <c r="J53" s="374" t="s">
        <v>43</v>
      </c>
      <c r="K53" s="351">
        <v>0.95</v>
      </c>
      <c r="L53" s="351">
        <f t="shared" si="2"/>
        <v>0.47499999999999998</v>
      </c>
      <c r="M53" s="702"/>
      <c r="N53" s="704"/>
      <c r="O53" s="702"/>
      <c r="P53" s="726"/>
      <c r="Q53" s="713"/>
    </row>
    <row r="54" spans="1:17" ht="51" x14ac:dyDescent="0.2">
      <c r="A54" s="715" t="s">
        <v>548</v>
      </c>
      <c r="B54" s="715" t="s">
        <v>549</v>
      </c>
      <c r="C54" s="718" t="s">
        <v>550</v>
      </c>
      <c r="D54" s="384" t="s">
        <v>551</v>
      </c>
      <c r="E54" s="374" t="s">
        <v>549</v>
      </c>
      <c r="F54" s="210">
        <v>0.3</v>
      </c>
      <c r="G54" s="374"/>
      <c r="H54" s="374" t="s">
        <v>43</v>
      </c>
      <c r="I54" s="374"/>
      <c r="J54" s="374"/>
      <c r="K54" s="351">
        <v>1</v>
      </c>
      <c r="L54" s="351">
        <f t="shared" si="2"/>
        <v>0.3</v>
      </c>
      <c r="M54" s="722">
        <v>0.2</v>
      </c>
      <c r="N54" s="703">
        <f>SUM(L54:L56)*M54</f>
        <v>0.2</v>
      </c>
      <c r="O54" s="701">
        <f>+N54/M54</f>
        <v>1</v>
      </c>
      <c r="P54" s="725">
        <v>12500000</v>
      </c>
      <c r="Q54" s="712" t="s">
        <v>600</v>
      </c>
    </row>
    <row r="55" spans="1:17" ht="38.25" x14ac:dyDescent="0.2">
      <c r="A55" s="715"/>
      <c r="B55" s="715"/>
      <c r="C55" s="715"/>
      <c r="D55" s="384" t="s">
        <v>552</v>
      </c>
      <c r="E55" s="374" t="s">
        <v>549</v>
      </c>
      <c r="F55" s="210">
        <v>0.3</v>
      </c>
      <c r="G55" s="374"/>
      <c r="H55" s="374" t="s">
        <v>43</v>
      </c>
      <c r="I55" s="374"/>
      <c r="J55" s="374"/>
      <c r="K55" s="351">
        <v>1</v>
      </c>
      <c r="L55" s="351">
        <f t="shared" si="2"/>
        <v>0.3</v>
      </c>
      <c r="M55" s="723"/>
      <c r="N55" s="720"/>
      <c r="O55" s="719"/>
      <c r="P55" s="726"/>
      <c r="Q55" s="713"/>
    </row>
    <row r="56" spans="1:17" ht="38.25" x14ac:dyDescent="0.2">
      <c r="A56" s="715"/>
      <c r="B56" s="715"/>
      <c r="C56" s="715"/>
      <c r="D56" s="384" t="s">
        <v>553</v>
      </c>
      <c r="E56" s="374" t="s">
        <v>549</v>
      </c>
      <c r="F56" s="210">
        <v>0.4</v>
      </c>
      <c r="G56" s="374"/>
      <c r="H56" s="374" t="s">
        <v>43</v>
      </c>
      <c r="I56" s="374" t="s">
        <v>43</v>
      </c>
      <c r="J56" s="374" t="s">
        <v>43</v>
      </c>
      <c r="K56" s="351">
        <v>1</v>
      </c>
      <c r="L56" s="351">
        <f t="shared" si="2"/>
        <v>0.4</v>
      </c>
      <c r="M56" s="724"/>
      <c r="N56" s="704"/>
      <c r="O56" s="702"/>
      <c r="P56" s="727"/>
      <c r="Q56" s="714"/>
    </row>
    <row r="57" spans="1:17" ht="77.25" customHeight="1" x14ac:dyDescent="0.2">
      <c r="A57" s="715" t="s">
        <v>554</v>
      </c>
      <c r="B57" s="715" t="s">
        <v>555</v>
      </c>
      <c r="C57" s="718">
        <v>44196</v>
      </c>
      <c r="D57" s="373" t="s">
        <v>556</v>
      </c>
      <c r="E57" s="374" t="s">
        <v>238</v>
      </c>
      <c r="F57" s="210">
        <v>0.3</v>
      </c>
      <c r="G57" s="374" t="s">
        <v>43</v>
      </c>
      <c r="H57" s="374" t="s">
        <v>43</v>
      </c>
      <c r="I57" s="374" t="s">
        <v>43</v>
      </c>
      <c r="J57" s="374" t="s">
        <v>43</v>
      </c>
      <c r="K57" s="351">
        <v>1</v>
      </c>
      <c r="L57" s="351">
        <f t="shared" si="2"/>
        <v>0.3</v>
      </c>
      <c r="M57" s="701">
        <v>0.2</v>
      </c>
      <c r="N57" s="703">
        <f>SUM(L57:L59)*M57</f>
        <v>0.19999999999999998</v>
      </c>
      <c r="O57" s="701">
        <f>+N57/M57</f>
        <v>0.99999999999999989</v>
      </c>
      <c r="P57" s="725">
        <v>10000000</v>
      </c>
      <c r="Q57" s="712" t="s">
        <v>600</v>
      </c>
    </row>
    <row r="58" spans="1:17" ht="77.25" customHeight="1" x14ac:dyDescent="0.2">
      <c r="A58" s="715"/>
      <c r="B58" s="715"/>
      <c r="C58" s="718"/>
      <c r="D58" s="373" t="s">
        <v>557</v>
      </c>
      <c r="E58" s="374" t="s">
        <v>558</v>
      </c>
      <c r="F58" s="210">
        <v>0.35</v>
      </c>
      <c r="G58" s="374"/>
      <c r="H58" s="374" t="s">
        <v>43</v>
      </c>
      <c r="I58" s="374"/>
      <c r="J58" s="374" t="s">
        <v>43</v>
      </c>
      <c r="K58" s="351">
        <v>1</v>
      </c>
      <c r="L58" s="351">
        <f t="shared" si="2"/>
        <v>0.35</v>
      </c>
      <c r="M58" s="719"/>
      <c r="N58" s="720"/>
      <c r="O58" s="719"/>
      <c r="P58" s="726"/>
      <c r="Q58" s="713"/>
    </row>
    <row r="59" spans="1:17" ht="76.5" x14ac:dyDescent="0.2">
      <c r="A59" s="715"/>
      <c r="B59" s="715"/>
      <c r="C59" s="718"/>
      <c r="D59" s="384" t="s">
        <v>559</v>
      </c>
      <c r="E59" s="374" t="s">
        <v>238</v>
      </c>
      <c r="F59" s="210">
        <v>0.35</v>
      </c>
      <c r="G59" s="374"/>
      <c r="H59" s="374"/>
      <c r="I59" s="374"/>
      <c r="J59" s="374" t="s">
        <v>43</v>
      </c>
      <c r="K59" s="351">
        <v>1</v>
      </c>
      <c r="L59" s="351">
        <f t="shared" si="2"/>
        <v>0.35</v>
      </c>
      <c r="M59" s="702"/>
      <c r="N59" s="704"/>
      <c r="O59" s="702"/>
      <c r="P59" s="727"/>
      <c r="Q59" s="714"/>
    </row>
    <row r="60" spans="1:17" ht="57" customHeight="1" x14ac:dyDescent="0.2">
      <c r="A60" s="715" t="s">
        <v>560</v>
      </c>
      <c r="B60" s="374" t="s">
        <v>561</v>
      </c>
      <c r="C60" s="721">
        <v>44196</v>
      </c>
      <c r="D60" s="384" t="s">
        <v>562</v>
      </c>
      <c r="E60" s="374" t="s">
        <v>563</v>
      </c>
      <c r="F60" s="210">
        <v>0.4</v>
      </c>
      <c r="G60" s="374"/>
      <c r="H60" s="379"/>
      <c r="I60" s="379"/>
      <c r="J60" s="374" t="s">
        <v>43</v>
      </c>
      <c r="K60" s="351">
        <v>1</v>
      </c>
      <c r="L60" s="351">
        <f t="shared" si="2"/>
        <v>0.4</v>
      </c>
      <c r="M60" s="701">
        <v>0.2</v>
      </c>
      <c r="N60" s="703">
        <f>SUM(L60:L62)*M60</f>
        <v>0.2</v>
      </c>
      <c r="O60" s="701">
        <f>+N60/M60</f>
        <v>1</v>
      </c>
      <c r="P60" s="725">
        <v>8000000</v>
      </c>
      <c r="Q60" s="712" t="s">
        <v>600</v>
      </c>
    </row>
    <row r="61" spans="1:17" ht="57.75" customHeight="1" x14ac:dyDescent="0.2">
      <c r="A61" s="715"/>
      <c r="B61" s="374" t="s">
        <v>564</v>
      </c>
      <c r="C61" s="716"/>
      <c r="D61" s="384" t="s">
        <v>565</v>
      </c>
      <c r="E61" s="374" t="s">
        <v>558</v>
      </c>
      <c r="F61" s="210">
        <v>0.2</v>
      </c>
      <c r="G61" s="374"/>
      <c r="H61" s="374" t="s">
        <v>43</v>
      </c>
      <c r="I61" s="374"/>
      <c r="J61" s="374" t="s">
        <v>43</v>
      </c>
      <c r="K61" s="351">
        <v>1</v>
      </c>
      <c r="L61" s="351">
        <f t="shared" si="2"/>
        <v>0.2</v>
      </c>
      <c r="M61" s="719"/>
      <c r="N61" s="720"/>
      <c r="O61" s="719"/>
      <c r="P61" s="726"/>
      <c r="Q61" s="713"/>
    </row>
    <row r="62" spans="1:17" ht="81" customHeight="1" x14ac:dyDescent="0.2">
      <c r="A62" s="715"/>
      <c r="B62" s="374" t="s">
        <v>518</v>
      </c>
      <c r="C62" s="717"/>
      <c r="D62" s="373" t="s">
        <v>566</v>
      </c>
      <c r="E62" s="374" t="s">
        <v>518</v>
      </c>
      <c r="F62" s="210">
        <v>0.4</v>
      </c>
      <c r="G62" s="374" t="s">
        <v>43</v>
      </c>
      <c r="H62" s="374" t="s">
        <v>43</v>
      </c>
      <c r="I62" s="374" t="s">
        <v>43</v>
      </c>
      <c r="J62" s="374" t="s">
        <v>43</v>
      </c>
      <c r="K62" s="351">
        <v>1</v>
      </c>
      <c r="L62" s="351">
        <f t="shared" si="2"/>
        <v>0.4</v>
      </c>
      <c r="M62" s="702"/>
      <c r="N62" s="704"/>
      <c r="O62" s="702"/>
      <c r="P62" s="727"/>
      <c r="Q62" s="714"/>
    </row>
    <row r="63" spans="1:17" ht="15" x14ac:dyDescent="0.2">
      <c r="A63" s="365"/>
      <c r="B63" s="365"/>
      <c r="C63" s="366"/>
      <c r="D63" s="367"/>
      <c r="E63" s="365"/>
      <c r="F63" s="368"/>
      <c r="G63" s="365"/>
      <c r="H63" s="365"/>
      <c r="I63" s="365"/>
      <c r="J63" s="365"/>
      <c r="K63" s="369"/>
      <c r="L63" s="369"/>
      <c r="N63" s="362">
        <f>SUM(N49:N62)</f>
        <v>0.99499999999999988</v>
      </c>
      <c r="O63" s="363">
        <f>AVERAGE(O49:O62)</f>
        <v>0.99499999999999988</v>
      </c>
    </row>
    <row r="64" spans="1:17" x14ac:dyDescent="0.2">
      <c r="A64" s="358"/>
      <c r="B64" s="365"/>
      <c r="C64" s="396"/>
      <c r="D64" s="397"/>
      <c r="E64" s="358"/>
      <c r="F64" s="398"/>
      <c r="G64" s="358"/>
      <c r="H64" s="358"/>
      <c r="I64" s="358"/>
      <c r="J64" s="358"/>
      <c r="K64" s="399"/>
      <c r="L64" s="399"/>
    </row>
    <row r="65" spans="1:17" ht="18" customHeight="1" x14ac:dyDescent="0.2">
      <c r="A65" s="657" t="s">
        <v>567</v>
      </c>
      <c r="B65" s="658"/>
      <c r="C65" s="688" t="s">
        <v>568</v>
      </c>
      <c r="D65" s="689"/>
      <c r="E65" s="689"/>
      <c r="F65" s="689"/>
      <c r="G65" s="689"/>
      <c r="H65" s="689"/>
      <c r="I65" s="689"/>
      <c r="J65" s="689"/>
      <c r="K65" s="689"/>
      <c r="L65" s="689"/>
      <c r="M65" s="689"/>
      <c r="N65" s="689"/>
      <c r="O65" s="689"/>
      <c r="P65" s="689"/>
      <c r="Q65" s="689"/>
    </row>
    <row r="66" spans="1:17" s="327" customFormat="1" ht="25.5" x14ac:dyDescent="0.2">
      <c r="A66" s="674" t="s">
        <v>13</v>
      </c>
      <c r="B66" s="328" t="s">
        <v>14</v>
      </c>
      <c r="C66" s="328" t="s">
        <v>15</v>
      </c>
      <c r="D66" s="329" t="s">
        <v>16</v>
      </c>
      <c r="E66" s="330" t="s">
        <v>14</v>
      </c>
      <c r="F66" s="371" t="s">
        <v>17</v>
      </c>
      <c r="G66" s="676" t="s">
        <v>18</v>
      </c>
      <c r="H66" s="677"/>
      <c r="I66" s="677"/>
      <c r="J66" s="677"/>
      <c r="K66" s="331" t="s">
        <v>436</v>
      </c>
      <c r="L66" s="331" t="s">
        <v>430</v>
      </c>
      <c r="M66" s="332" t="s">
        <v>431</v>
      </c>
      <c r="N66" s="332" t="s">
        <v>430</v>
      </c>
      <c r="O66" s="333" t="s">
        <v>432</v>
      </c>
      <c r="P66" s="313" t="s">
        <v>54</v>
      </c>
      <c r="Q66" s="601" t="s">
        <v>20</v>
      </c>
    </row>
    <row r="67" spans="1:17" s="327" customFormat="1" ht="25.5" x14ac:dyDescent="0.2">
      <c r="A67" s="675"/>
      <c r="B67" s="334" t="s">
        <v>21</v>
      </c>
      <c r="C67" s="335" t="s">
        <v>22</v>
      </c>
      <c r="D67" s="336" t="s">
        <v>23</v>
      </c>
      <c r="E67" s="337" t="s">
        <v>24</v>
      </c>
      <c r="F67" s="372"/>
      <c r="G67" s="337" t="s">
        <v>25</v>
      </c>
      <c r="H67" s="337" t="s">
        <v>26</v>
      </c>
      <c r="I67" s="337" t="s">
        <v>27</v>
      </c>
      <c r="J67" s="337" t="s">
        <v>28</v>
      </c>
      <c r="K67" s="331" t="s">
        <v>433</v>
      </c>
      <c r="L67" s="331" t="s">
        <v>434</v>
      </c>
      <c r="M67" s="332" t="s">
        <v>435</v>
      </c>
      <c r="N67" s="332" t="s">
        <v>22</v>
      </c>
      <c r="O67" s="333" t="s">
        <v>22</v>
      </c>
      <c r="P67" s="312" t="s">
        <v>29</v>
      </c>
      <c r="Q67" s="602"/>
    </row>
    <row r="68" spans="1:17" ht="78" customHeight="1" x14ac:dyDescent="0.2">
      <c r="A68" s="715" t="s">
        <v>569</v>
      </c>
      <c r="B68" s="715" t="s">
        <v>570</v>
      </c>
      <c r="C68" s="718">
        <v>44196</v>
      </c>
      <c r="D68" s="373" t="s">
        <v>571</v>
      </c>
      <c r="E68" s="382" t="s">
        <v>518</v>
      </c>
      <c r="F68" s="210">
        <v>0.4</v>
      </c>
      <c r="G68" s="374" t="s">
        <v>43</v>
      </c>
      <c r="H68" s="374" t="s">
        <v>43</v>
      </c>
      <c r="I68" s="374" t="s">
        <v>43</v>
      </c>
      <c r="J68" s="374" t="s">
        <v>43</v>
      </c>
      <c r="K68" s="351">
        <v>1</v>
      </c>
      <c r="L68" s="351">
        <f>+K68*F68</f>
        <v>0.4</v>
      </c>
      <c r="M68" s="722">
        <v>0.34</v>
      </c>
      <c r="N68" s="703">
        <f>SUM(L68:L71)*M68</f>
        <v>0.34</v>
      </c>
      <c r="O68" s="701">
        <f>+N68/M68</f>
        <v>1</v>
      </c>
      <c r="P68" s="725">
        <v>7000000</v>
      </c>
      <c r="Q68" s="712" t="s">
        <v>600</v>
      </c>
    </row>
    <row r="69" spans="1:17" ht="83.25" customHeight="1" x14ac:dyDescent="0.2">
      <c r="A69" s="715"/>
      <c r="B69" s="715"/>
      <c r="C69" s="715"/>
      <c r="D69" s="373" t="s">
        <v>572</v>
      </c>
      <c r="E69" s="382" t="s">
        <v>518</v>
      </c>
      <c r="F69" s="210">
        <v>0.15</v>
      </c>
      <c r="G69" s="374" t="s">
        <v>43</v>
      </c>
      <c r="H69" s="374" t="s">
        <v>43</v>
      </c>
      <c r="I69" s="374" t="s">
        <v>43</v>
      </c>
      <c r="J69" s="374" t="s">
        <v>43</v>
      </c>
      <c r="K69" s="351">
        <v>1</v>
      </c>
      <c r="L69" s="351">
        <f t="shared" ref="L69:L76" si="3">+K69*F69</f>
        <v>0.15</v>
      </c>
      <c r="M69" s="723"/>
      <c r="N69" s="720"/>
      <c r="O69" s="719"/>
      <c r="P69" s="726"/>
      <c r="Q69" s="713"/>
    </row>
    <row r="70" spans="1:17" ht="38.25" x14ac:dyDescent="0.2">
      <c r="A70" s="715"/>
      <c r="B70" s="715"/>
      <c r="C70" s="715"/>
      <c r="D70" s="373" t="s">
        <v>573</v>
      </c>
      <c r="E70" s="382" t="s">
        <v>201</v>
      </c>
      <c r="F70" s="210">
        <v>0.3</v>
      </c>
      <c r="G70" s="374"/>
      <c r="H70" s="374" t="s">
        <v>43</v>
      </c>
      <c r="I70" s="374"/>
      <c r="J70" s="374" t="s">
        <v>43</v>
      </c>
      <c r="K70" s="351">
        <v>1</v>
      </c>
      <c r="L70" s="351">
        <f t="shared" si="3"/>
        <v>0.3</v>
      </c>
      <c r="M70" s="723"/>
      <c r="N70" s="720"/>
      <c r="O70" s="719"/>
      <c r="P70" s="726"/>
      <c r="Q70" s="713"/>
    </row>
    <row r="71" spans="1:17" ht="67.5" customHeight="1" x14ac:dyDescent="0.2">
      <c r="A71" s="715"/>
      <c r="B71" s="715"/>
      <c r="C71" s="715"/>
      <c r="D71" s="376" t="s">
        <v>574</v>
      </c>
      <c r="E71" s="382" t="s">
        <v>518</v>
      </c>
      <c r="F71" s="351">
        <v>0.15</v>
      </c>
      <c r="G71" s="374"/>
      <c r="H71" s="374" t="s">
        <v>43</v>
      </c>
      <c r="I71" s="374" t="s">
        <v>43</v>
      </c>
      <c r="J71" s="374" t="s">
        <v>43</v>
      </c>
      <c r="K71" s="351">
        <v>1</v>
      </c>
      <c r="L71" s="351">
        <f t="shared" si="3"/>
        <v>0.15</v>
      </c>
      <c r="M71" s="724"/>
      <c r="N71" s="704"/>
      <c r="O71" s="702"/>
      <c r="P71" s="726"/>
      <c r="Q71" s="713"/>
    </row>
    <row r="72" spans="1:17" ht="54" customHeight="1" x14ac:dyDescent="0.2">
      <c r="A72" s="715" t="s">
        <v>575</v>
      </c>
      <c r="B72" s="715" t="s">
        <v>576</v>
      </c>
      <c r="C72" s="718">
        <v>44196</v>
      </c>
      <c r="D72" s="373" t="s">
        <v>577</v>
      </c>
      <c r="E72" s="374" t="s">
        <v>578</v>
      </c>
      <c r="F72" s="210">
        <v>0.3</v>
      </c>
      <c r="G72" s="374" t="s">
        <v>43</v>
      </c>
      <c r="H72" s="374" t="s">
        <v>43</v>
      </c>
      <c r="I72" s="374" t="s">
        <v>43</v>
      </c>
      <c r="J72" s="374" t="s">
        <v>43</v>
      </c>
      <c r="K72" s="351">
        <v>1</v>
      </c>
      <c r="L72" s="351">
        <f t="shared" si="3"/>
        <v>0.3</v>
      </c>
      <c r="M72" s="701">
        <v>0.33</v>
      </c>
      <c r="N72" s="703">
        <f>SUM(L72:L75)*M72</f>
        <v>0.33</v>
      </c>
      <c r="O72" s="701">
        <f>+N72/M72</f>
        <v>1</v>
      </c>
      <c r="P72" s="725">
        <v>8000000</v>
      </c>
      <c r="Q72" s="712" t="s">
        <v>600</v>
      </c>
    </row>
    <row r="73" spans="1:17" ht="60" customHeight="1" x14ac:dyDescent="0.2">
      <c r="A73" s="715"/>
      <c r="B73" s="715"/>
      <c r="C73" s="718"/>
      <c r="D73" s="384" t="s">
        <v>579</v>
      </c>
      <c r="E73" s="374" t="s">
        <v>580</v>
      </c>
      <c r="F73" s="210">
        <v>0.2</v>
      </c>
      <c r="G73" s="382" t="s">
        <v>43</v>
      </c>
      <c r="H73" s="382" t="s">
        <v>43</v>
      </c>
      <c r="I73" s="382" t="s">
        <v>43</v>
      </c>
      <c r="J73" s="382" t="s">
        <v>43</v>
      </c>
      <c r="K73" s="342">
        <v>1</v>
      </c>
      <c r="L73" s="342">
        <f t="shared" si="3"/>
        <v>0.2</v>
      </c>
      <c r="M73" s="719"/>
      <c r="N73" s="720"/>
      <c r="O73" s="719"/>
      <c r="P73" s="726"/>
      <c r="Q73" s="713"/>
    </row>
    <row r="74" spans="1:17" ht="48" customHeight="1" x14ac:dyDescent="0.2">
      <c r="A74" s="715"/>
      <c r="B74" s="715"/>
      <c r="C74" s="718"/>
      <c r="D74" s="384" t="s">
        <v>581</v>
      </c>
      <c r="E74" s="382" t="s">
        <v>582</v>
      </c>
      <c r="F74" s="210">
        <v>0.3</v>
      </c>
      <c r="G74" s="374" t="s">
        <v>43</v>
      </c>
      <c r="H74" s="374" t="s">
        <v>43</v>
      </c>
      <c r="I74" s="374" t="s">
        <v>43</v>
      </c>
      <c r="J74" s="374" t="s">
        <v>43</v>
      </c>
      <c r="K74" s="351">
        <v>1</v>
      </c>
      <c r="L74" s="351">
        <f t="shared" si="3"/>
        <v>0.3</v>
      </c>
      <c r="M74" s="719"/>
      <c r="N74" s="720"/>
      <c r="O74" s="719"/>
      <c r="P74" s="726"/>
      <c r="Q74" s="713"/>
    </row>
    <row r="75" spans="1:17" ht="48.75" customHeight="1" x14ac:dyDescent="0.2">
      <c r="A75" s="715"/>
      <c r="B75" s="715"/>
      <c r="C75" s="718"/>
      <c r="D75" s="373" t="s">
        <v>583</v>
      </c>
      <c r="E75" s="374" t="s">
        <v>584</v>
      </c>
      <c r="F75" s="210">
        <v>0.2</v>
      </c>
      <c r="G75" s="379"/>
      <c r="H75" s="374"/>
      <c r="I75" s="374"/>
      <c r="J75" s="374" t="s">
        <v>43</v>
      </c>
      <c r="K75" s="351">
        <v>1</v>
      </c>
      <c r="L75" s="351">
        <f t="shared" si="3"/>
        <v>0.2</v>
      </c>
      <c r="M75" s="702"/>
      <c r="N75" s="704"/>
      <c r="O75" s="702"/>
      <c r="P75" s="726"/>
      <c r="Q75" s="713"/>
    </row>
    <row r="76" spans="1:17" ht="72" customHeight="1" x14ac:dyDescent="0.2">
      <c r="A76" s="377" t="s">
        <v>585</v>
      </c>
      <c r="B76" s="374" t="s">
        <v>586</v>
      </c>
      <c r="C76" s="400">
        <v>44196</v>
      </c>
      <c r="D76" s="373" t="s">
        <v>587</v>
      </c>
      <c r="E76" s="374" t="s">
        <v>518</v>
      </c>
      <c r="F76" s="210">
        <v>1</v>
      </c>
      <c r="G76" s="374"/>
      <c r="H76" s="374"/>
      <c r="I76" s="374" t="s">
        <v>43</v>
      </c>
      <c r="J76" s="374"/>
      <c r="K76" s="351">
        <v>1</v>
      </c>
      <c r="L76" s="351">
        <f t="shared" si="3"/>
        <v>1</v>
      </c>
      <c r="M76" s="210">
        <v>0.33</v>
      </c>
      <c r="N76" s="355">
        <f>SUM(L76)*M76</f>
        <v>0.33</v>
      </c>
      <c r="O76" s="211">
        <f>+N76/M76</f>
        <v>1</v>
      </c>
      <c r="P76" s="401">
        <v>2000000</v>
      </c>
      <c r="Q76" s="374" t="s">
        <v>600</v>
      </c>
    </row>
    <row r="77" spans="1:17" ht="15" x14ac:dyDescent="0.2">
      <c r="A77" s="365"/>
      <c r="B77" s="365"/>
      <c r="C77" s="365"/>
      <c r="K77" s="390"/>
      <c r="L77" s="390"/>
      <c r="N77" s="362">
        <f>SUM(N68:N76)</f>
        <v>1</v>
      </c>
      <c r="O77" s="363">
        <f>AVERAGE(O68:O76)</f>
        <v>1</v>
      </c>
    </row>
    <row r="78" spans="1:17" x14ac:dyDescent="0.2">
      <c r="A78" s="365"/>
      <c r="B78" s="365"/>
      <c r="C78" s="365"/>
      <c r="D78" s="404"/>
      <c r="E78" s="404"/>
      <c r="F78" s="404"/>
      <c r="G78" s="404"/>
      <c r="H78" s="404"/>
      <c r="I78" s="404"/>
      <c r="J78" s="404"/>
      <c r="K78" s="390"/>
      <c r="L78" s="390"/>
    </row>
    <row r="79" spans="1:17" ht="18" customHeight="1" x14ac:dyDescent="0.2">
      <c r="A79" s="657" t="s">
        <v>588</v>
      </c>
      <c r="B79" s="658"/>
      <c r="C79" s="688" t="s">
        <v>603</v>
      </c>
      <c r="D79" s="728"/>
      <c r="E79" s="728"/>
      <c r="F79" s="728"/>
      <c r="G79" s="728"/>
      <c r="H79" s="728"/>
      <c r="I79" s="728"/>
      <c r="J79" s="728"/>
      <c r="K79" s="405"/>
      <c r="L79" s="405"/>
      <c r="M79" s="405"/>
      <c r="N79" s="405"/>
      <c r="O79" s="405"/>
      <c r="P79" s="405"/>
      <c r="Q79" s="405"/>
    </row>
    <row r="80" spans="1:17" s="327" customFormat="1" ht="25.5" x14ac:dyDescent="0.2">
      <c r="A80" s="729" t="s">
        <v>13</v>
      </c>
      <c r="B80" s="406" t="s">
        <v>14</v>
      </c>
      <c r="C80" s="406" t="s">
        <v>15</v>
      </c>
      <c r="D80" s="331" t="s">
        <v>16</v>
      </c>
      <c r="E80" s="407" t="s">
        <v>14</v>
      </c>
      <c r="F80" s="408" t="s">
        <v>17</v>
      </c>
      <c r="G80" s="730" t="s">
        <v>18</v>
      </c>
      <c r="H80" s="730"/>
      <c r="I80" s="730"/>
      <c r="J80" s="730"/>
      <c r="K80" s="331" t="s">
        <v>436</v>
      </c>
      <c r="L80" s="331" t="s">
        <v>430</v>
      </c>
      <c r="M80" s="332" t="s">
        <v>431</v>
      </c>
      <c r="N80" s="332" t="s">
        <v>430</v>
      </c>
      <c r="O80" s="333" t="s">
        <v>432</v>
      </c>
      <c r="P80" s="409" t="s">
        <v>54</v>
      </c>
      <c r="Q80" s="409" t="s">
        <v>20</v>
      </c>
    </row>
    <row r="81" spans="1:17" s="327" customFormat="1" ht="25.5" x14ac:dyDescent="0.2">
      <c r="A81" s="729"/>
      <c r="B81" s="410" t="s">
        <v>21</v>
      </c>
      <c r="C81" s="406" t="s">
        <v>22</v>
      </c>
      <c r="D81" s="407" t="s">
        <v>23</v>
      </c>
      <c r="E81" s="331" t="s">
        <v>24</v>
      </c>
      <c r="F81" s="75"/>
      <c r="G81" s="331" t="s">
        <v>25</v>
      </c>
      <c r="H81" s="331" t="s">
        <v>26</v>
      </c>
      <c r="I81" s="331" t="s">
        <v>27</v>
      </c>
      <c r="J81" s="331" t="s">
        <v>28</v>
      </c>
      <c r="K81" s="331" t="s">
        <v>433</v>
      </c>
      <c r="L81" s="331" t="s">
        <v>434</v>
      </c>
      <c r="M81" s="332" t="s">
        <v>435</v>
      </c>
      <c r="N81" s="332" t="s">
        <v>22</v>
      </c>
      <c r="O81" s="333" t="s">
        <v>22</v>
      </c>
      <c r="P81" s="409" t="s">
        <v>29</v>
      </c>
      <c r="Q81" s="409"/>
    </row>
    <row r="82" spans="1:17" s="327" customFormat="1" ht="86.25" customHeight="1" x14ac:dyDescent="0.2">
      <c r="A82" s="712" t="s">
        <v>589</v>
      </c>
      <c r="B82" s="712" t="s">
        <v>201</v>
      </c>
      <c r="C82" s="721">
        <v>44196</v>
      </c>
      <c r="D82" s="411" t="s">
        <v>590</v>
      </c>
      <c r="E82" s="382" t="s">
        <v>591</v>
      </c>
      <c r="F82" s="385">
        <v>0.5</v>
      </c>
      <c r="G82" s="412"/>
      <c r="H82" s="382"/>
      <c r="I82" s="382"/>
      <c r="J82" s="382" t="s">
        <v>43</v>
      </c>
      <c r="K82" s="351">
        <v>1</v>
      </c>
      <c r="L82" s="351">
        <f>+K82*F82</f>
        <v>0.5</v>
      </c>
      <c r="M82" s="735">
        <v>0.5</v>
      </c>
      <c r="N82" s="703">
        <f>SUM(L82:L83)*M82</f>
        <v>0.5</v>
      </c>
      <c r="O82" s="701">
        <f>+N82/M82</f>
        <v>1</v>
      </c>
      <c r="P82" s="413"/>
      <c r="Q82" s="731" t="s">
        <v>600</v>
      </c>
    </row>
    <row r="83" spans="1:17" ht="81.75" customHeight="1" x14ac:dyDescent="0.2">
      <c r="A83" s="714"/>
      <c r="B83" s="714"/>
      <c r="C83" s="717"/>
      <c r="D83" s="376" t="s">
        <v>592</v>
      </c>
      <c r="E83" s="374" t="s">
        <v>591</v>
      </c>
      <c r="F83" s="375">
        <v>0.5</v>
      </c>
      <c r="G83" s="374" t="s">
        <v>43</v>
      </c>
      <c r="H83" s="374"/>
      <c r="I83" s="374"/>
      <c r="J83" s="374"/>
      <c r="K83" s="351">
        <v>1</v>
      </c>
      <c r="L83" s="351">
        <f t="shared" ref="L83:L88" si="4">+K83*F83</f>
        <v>0.5</v>
      </c>
      <c r="M83" s="736"/>
      <c r="N83" s="704"/>
      <c r="O83" s="702"/>
      <c r="P83" s="386">
        <v>2000000</v>
      </c>
      <c r="Q83" s="733"/>
    </row>
    <row r="84" spans="1:17" ht="111" customHeight="1" x14ac:dyDescent="0.2">
      <c r="A84" s="715" t="s">
        <v>593</v>
      </c>
      <c r="B84" s="712" t="s">
        <v>201</v>
      </c>
      <c r="C84" s="400">
        <v>44196</v>
      </c>
      <c r="D84" s="373" t="s">
        <v>594</v>
      </c>
      <c r="E84" s="374" t="s">
        <v>591</v>
      </c>
      <c r="F84" s="375">
        <v>0.2</v>
      </c>
      <c r="G84" s="374" t="s">
        <v>43</v>
      </c>
      <c r="H84" s="374"/>
      <c r="I84" s="374"/>
      <c r="J84" s="374"/>
      <c r="K84" s="351">
        <v>1</v>
      </c>
      <c r="L84" s="351">
        <f t="shared" si="4"/>
        <v>0.2</v>
      </c>
      <c r="M84" s="701">
        <v>0.5</v>
      </c>
      <c r="N84" s="703">
        <f>SUM(L84:L88)*M84</f>
        <v>0.5</v>
      </c>
      <c r="O84" s="701">
        <f>+N84/M84</f>
        <v>1</v>
      </c>
      <c r="P84" s="709">
        <v>9000000</v>
      </c>
      <c r="Q84" s="731" t="s">
        <v>600</v>
      </c>
    </row>
    <row r="85" spans="1:17" ht="165" customHeight="1" x14ac:dyDescent="0.2">
      <c r="A85" s="715"/>
      <c r="B85" s="713"/>
      <c r="C85" s="400">
        <v>44196</v>
      </c>
      <c r="D85" s="373" t="s">
        <v>595</v>
      </c>
      <c r="E85" s="374" t="s">
        <v>591</v>
      </c>
      <c r="F85" s="375">
        <v>0.2</v>
      </c>
      <c r="G85" s="374" t="s">
        <v>43</v>
      </c>
      <c r="H85" s="374" t="s">
        <v>43</v>
      </c>
      <c r="I85" s="374" t="s">
        <v>43</v>
      </c>
      <c r="J85" s="374" t="s">
        <v>43</v>
      </c>
      <c r="K85" s="351">
        <v>1</v>
      </c>
      <c r="L85" s="351">
        <f t="shared" si="4"/>
        <v>0.2</v>
      </c>
      <c r="M85" s="719"/>
      <c r="N85" s="720"/>
      <c r="O85" s="719"/>
      <c r="P85" s="710"/>
      <c r="Q85" s="732"/>
    </row>
    <row r="86" spans="1:17" ht="51" x14ac:dyDescent="0.2">
      <c r="A86" s="715"/>
      <c r="B86" s="713"/>
      <c r="C86" s="400">
        <v>44196</v>
      </c>
      <c r="D86" s="384" t="s">
        <v>596</v>
      </c>
      <c r="E86" s="382" t="s">
        <v>518</v>
      </c>
      <c r="F86" s="210">
        <v>0.2</v>
      </c>
      <c r="G86" s="374" t="s">
        <v>43</v>
      </c>
      <c r="H86" s="374" t="s">
        <v>43</v>
      </c>
      <c r="I86" s="374" t="s">
        <v>43</v>
      </c>
      <c r="J86" s="374" t="s">
        <v>43</v>
      </c>
      <c r="K86" s="351">
        <v>1</v>
      </c>
      <c r="L86" s="351">
        <f t="shared" si="4"/>
        <v>0.2</v>
      </c>
      <c r="M86" s="719"/>
      <c r="N86" s="720"/>
      <c r="O86" s="719"/>
      <c r="P86" s="710"/>
      <c r="Q86" s="732"/>
    </row>
    <row r="87" spans="1:17" ht="83.25" customHeight="1" x14ac:dyDescent="0.2">
      <c r="A87" s="715"/>
      <c r="B87" s="713"/>
      <c r="C87" s="400">
        <v>44196</v>
      </c>
      <c r="D87" s="373" t="s">
        <v>597</v>
      </c>
      <c r="E87" s="374" t="s">
        <v>591</v>
      </c>
      <c r="F87" s="375">
        <v>0.2</v>
      </c>
      <c r="G87" s="374" t="s">
        <v>43</v>
      </c>
      <c r="H87" s="374" t="s">
        <v>43</v>
      </c>
      <c r="I87" s="374" t="s">
        <v>43</v>
      </c>
      <c r="J87" s="374" t="s">
        <v>43</v>
      </c>
      <c r="K87" s="351">
        <v>1</v>
      </c>
      <c r="L87" s="351">
        <f t="shared" si="4"/>
        <v>0.2</v>
      </c>
      <c r="M87" s="719"/>
      <c r="N87" s="720"/>
      <c r="O87" s="719"/>
      <c r="P87" s="710"/>
      <c r="Q87" s="732"/>
    </row>
    <row r="88" spans="1:17" ht="87" customHeight="1" x14ac:dyDescent="0.2">
      <c r="A88" s="715"/>
      <c r="B88" s="714"/>
      <c r="C88" s="400">
        <v>44196</v>
      </c>
      <c r="D88" s="373" t="s">
        <v>598</v>
      </c>
      <c r="E88" s="374" t="s">
        <v>201</v>
      </c>
      <c r="F88" s="375">
        <v>0.2</v>
      </c>
      <c r="G88" s="374"/>
      <c r="H88" s="374"/>
      <c r="I88" s="374"/>
      <c r="J88" s="374" t="s">
        <v>43</v>
      </c>
      <c r="K88" s="351">
        <v>1</v>
      </c>
      <c r="L88" s="351">
        <f t="shared" si="4"/>
        <v>0.2</v>
      </c>
      <c r="M88" s="702"/>
      <c r="N88" s="704"/>
      <c r="O88" s="702"/>
      <c r="P88" s="711"/>
      <c r="Q88" s="733"/>
    </row>
    <row r="89" spans="1:17" ht="15" x14ac:dyDescent="0.2">
      <c r="A89" s="365"/>
      <c r="B89" s="365"/>
      <c r="C89" s="365"/>
      <c r="D89" s="367"/>
      <c r="E89" s="365"/>
      <c r="F89" s="395"/>
      <c r="G89" s="365"/>
      <c r="H89" s="365"/>
      <c r="I89" s="365"/>
      <c r="J89" s="365"/>
      <c r="K89" s="390"/>
      <c r="L89" s="390"/>
      <c r="N89" s="363">
        <f>SUM(N82:N88)</f>
        <v>1</v>
      </c>
      <c r="O89" s="363">
        <f>AVERAGE(O82:O88)</f>
        <v>1</v>
      </c>
    </row>
    <row r="90" spans="1:17" x14ac:dyDescent="0.2">
      <c r="A90" s="365"/>
      <c r="B90" s="365"/>
      <c r="C90" s="365"/>
      <c r="D90" s="367"/>
      <c r="E90" s="365"/>
      <c r="F90" s="395"/>
      <c r="G90" s="365"/>
      <c r="H90" s="365"/>
      <c r="I90" s="365"/>
      <c r="J90" s="365"/>
      <c r="K90" s="390"/>
      <c r="L90" s="390"/>
    </row>
    <row r="91" spans="1:17" ht="13.5" thickBot="1" x14ac:dyDescent="0.25"/>
    <row r="92" spans="1:17" ht="15.75" thickBot="1" x14ac:dyDescent="0.25">
      <c r="I92" s="415"/>
      <c r="J92" s="416" t="s">
        <v>602</v>
      </c>
      <c r="K92" s="417"/>
      <c r="L92" s="734" t="s">
        <v>599</v>
      </c>
      <c r="M92" s="734"/>
      <c r="N92" s="734"/>
      <c r="O92" s="418">
        <f>(O21+O24+O44+O63+O77+O89)/6</f>
        <v>0.99916666666666665</v>
      </c>
    </row>
  </sheetData>
  <autoFilter ref="A12:L78"/>
  <mergeCells count="149">
    <mergeCell ref="Q84:Q88"/>
    <mergeCell ref="L92:N92"/>
    <mergeCell ref="M82:M83"/>
    <mergeCell ref="N82:N83"/>
    <mergeCell ref="O82:O83"/>
    <mergeCell ref="Q82:Q83"/>
    <mergeCell ref="A84:A88"/>
    <mergeCell ref="B84:B88"/>
    <mergeCell ref="M84:M88"/>
    <mergeCell ref="N84:N88"/>
    <mergeCell ref="O84:O88"/>
    <mergeCell ref="P84:P88"/>
    <mergeCell ref="A79:B79"/>
    <mergeCell ref="C79:J79"/>
    <mergeCell ref="A80:A81"/>
    <mergeCell ref="G80:J80"/>
    <mergeCell ref="A82:A83"/>
    <mergeCell ref="B82:B83"/>
    <mergeCell ref="C82:C83"/>
    <mergeCell ref="P68:P71"/>
    <mergeCell ref="Q68:Q71"/>
    <mergeCell ref="A72:A75"/>
    <mergeCell ref="B72:B75"/>
    <mergeCell ref="C72:C75"/>
    <mergeCell ref="M72:M75"/>
    <mergeCell ref="N72:N75"/>
    <mergeCell ref="O72:O75"/>
    <mergeCell ref="P72:P75"/>
    <mergeCell ref="Q72:Q75"/>
    <mergeCell ref="A68:A71"/>
    <mergeCell ref="B68:B71"/>
    <mergeCell ref="C68:C71"/>
    <mergeCell ref="M68:M71"/>
    <mergeCell ref="N68:N71"/>
    <mergeCell ref="O68:O71"/>
    <mergeCell ref="Q60:Q62"/>
    <mergeCell ref="A65:B65"/>
    <mergeCell ref="C65:Q65"/>
    <mergeCell ref="A66:A67"/>
    <mergeCell ref="G66:J66"/>
    <mergeCell ref="Q66:Q67"/>
    <mergeCell ref="A60:A62"/>
    <mergeCell ref="C60:C62"/>
    <mergeCell ref="M60:M62"/>
    <mergeCell ref="N60:N62"/>
    <mergeCell ref="O60:O62"/>
    <mergeCell ref="P60:P62"/>
    <mergeCell ref="A57:A59"/>
    <mergeCell ref="B57:B59"/>
    <mergeCell ref="C57:C59"/>
    <mergeCell ref="M57:M59"/>
    <mergeCell ref="N57:N59"/>
    <mergeCell ref="O57:O59"/>
    <mergeCell ref="P57:P59"/>
    <mergeCell ref="Q57:Q59"/>
    <mergeCell ref="A54:A56"/>
    <mergeCell ref="B54:B56"/>
    <mergeCell ref="C54:C56"/>
    <mergeCell ref="M54:M56"/>
    <mergeCell ref="N54:N56"/>
    <mergeCell ref="O54:O56"/>
    <mergeCell ref="A52:A53"/>
    <mergeCell ref="C52:C53"/>
    <mergeCell ref="M52:M53"/>
    <mergeCell ref="N52:N53"/>
    <mergeCell ref="O52:O53"/>
    <mergeCell ref="P52:P53"/>
    <mergeCell ref="Q52:Q53"/>
    <mergeCell ref="P54:P56"/>
    <mergeCell ref="Q54:Q56"/>
    <mergeCell ref="A46:B46"/>
    <mergeCell ref="C46:Q46"/>
    <mergeCell ref="A47:A48"/>
    <mergeCell ref="G47:J47"/>
    <mergeCell ref="Q47:Q48"/>
    <mergeCell ref="A49:A51"/>
    <mergeCell ref="B49:B50"/>
    <mergeCell ref="C49:C51"/>
    <mergeCell ref="M49:M51"/>
    <mergeCell ref="N49:N51"/>
    <mergeCell ref="O49:O51"/>
    <mergeCell ref="P49:P51"/>
    <mergeCell ref="Q49:Q51"/>
    <mergeCell ref="A36:A43"/>
    <mergeCell ref="B36:B42"/>
    <mergeCell ref="C36:C42"/>
    <mergeCell ref="E36:E37"/>
    <mergeCell ref="M36:M43"/>
    <mergeCell ref="N36:N43"/>
    <mergeCell ref="O36:O43"/>
    <mergeCell ref="P36:P42"/>
    <mergeCell ref="Q36:Q43"/>
    <mergeCell ref="P29:P33"/>
    <mergeCell ref="Q29:Q33"/>
    <mergeCell ref="E30:E33"/>
    <mergeCell ref="A34:A35"/>
    <mergeCell ref="B34:B35"/>
    <mergeCell ref="C34:C35"/>
    <mergeCell ref="M34:M35"/>
    <mergeCell ref="N34:N35"/>
    <mergeCell ref="O34:O35"/>
    <mergeCell ref="P34:P35"/>
    <mergeCell ref="A29:A33"/>
    <mergeCell ref="B29:B33"/>
    <mergeCell ref="C29:C33"/>
    <mergeCell ref="M29:M33"/>
    <mergeCell ref="N29:N33"/>
    <mergeCell ref="O29:O33"/>
    <mergeCell ref="Q34:Q35"/>
    <mergeCell ref="A23:B23"/>
    <mergeCell ref="C23:Q23"/>
    <mergeCell ref="A26:B26"/>
    <mergeCell ref="C26:Q26"/>
    <mergeCell ref="A27:A28"/>
    <mergeCell ref="G27:J27"/>
    <mergeCell ref="Q27:Q28"/>
    <mergeCell ref="P13:P17"/>
    <mergeCell ref="Q13:Q17"/>
    <mergeCell ref="A18:A19"/>
    <mergeCell ref="B18:B19"/>
    <mergeCell ref="C18:C19"/>
    <mergeCell ref="M18:M19"/>
    <mergeCell ref="N18:N19"/>
    <mergeCell ref="O18:O19"/>
    <mergeCell ref="P18:P19"/>
    <mergeCell ref="Q18:Q19"/>
    <mergeCell ref="A11:A12"/>
    <mergeCell ref="F11:F12"/>
    <mergeCell ref="G11:J11"/>
    <mergeCell ref="Q11:Q12"/>
    <mergeCell ref="A13:A17"/>
    <mergeCell ref="B13:B17"/>
    <mergeCell ref="C13:C17"/>
    <mergeCell ref="M13:M17"/>
    <mergeCell ref="N13:N17"/>
    <mergeCell ref="O13:O17"/>
    <mergeCell ref="A7:B7"/>
    <mergeCell ref="C7:L7"/>
    <mergeCell ref="A8:L8"/>
    <mergeCell ref="A9:B9"/>
    <mergeCell ref="C9:Q9"/>
    <mergeCell ref="A10:B10"/>
    <mergeCell ref="C10:Q10"/>
    <mergeCell ref="A1:A4"/>
    <mergeCell ref="B1:J5"/>
    <mergeCell ref="K1:L2"/>
    <mergeCell ref="K3:L3"/>
    <mergeCell ref="A6:B6"/>
    <mergeCell ref="C6:L6"/>
  </mergeCells>
  <pageMargins left="0" right="0" top="0" bottom="0" header="0" footer="0"/>
  <pageSetup paperSize="5" scale="90" orientation="landscape" horizontalDpi="300" verticalDpi="300"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PLAN ESTRATEGICO 2019-2022</vt:lpstr>
      <vt:lpstr>Plan Acción 2020 Eval Dic 31</vt:lpstr>
      <vt:lpstr>PAAC 2020 Eval Dic 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Equipo</dc:creator>
  <cp:lastModifiedBy>DCC</cp:lastModifiedBy>
  <cp:lastPrinted>2020-09-07T19:05:40Z</cp:lastPrinted>
  <dcterms:created xsi:type="dcterms:W3CDTF">2020-04-13T21:33:03Z</dcterms:created>
  <dcterms:modified xsi:type="dcterms:W3CDTF">2021-01-15T19:18:05Z</dcterms:modified>
</cp:coreProperties>
</file>