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4334"/>
  <workbookPr/>
  <mc:AlternateContent xmlns:mc="http://schemas.openxmlformats.org/markup-compatibility/2006">
    <mc:Choice Requires="x15">
      <x15ac:absPath xmlns:x15ac="http://schemas.microsoft.com/office/spreadsheetml/2010/11/ac" url="C:\Users\cangel\Downloads\"/>
    </mc:Choice>
  </mc:AlternateContent>
  <xr:revisionPtr revIDLastSave="0" documentId="8_{24421EC8-780A-4798-AFC0-678807DFC5E7}" xr6:coauthVersionLast="47" xr6:coauthVersionMax="47" xr10:uidLastSave="{00000000-0000-0000-0000-000000000000}"/>
  <bookViews>
    <workbookView xWindow="-120" yWindow="-120" windowWidth="29040" windowHeight="15720" tabRatio="916"/>
  </bookViews>
  <sheets>
    <sheet name="Plan Acción 2025 TRIM2" sheetId="61" r:id="rId1"/>
    <sheet name="Hoja2" sheetId="63" r:id="rId2"/>
    <sheet name="Hoja1" sheetId="62" r:id="rId3"/>
  </sheets>
  <definedNames>
    <definedName name="_xlnm._FilterDatabase" localSheetId="2" hidden="1">Hoja1!$A$1:$C$1</definedName>
    <definedName name="_xlnm._FilterDatabase" localSheetId="0" hidden="1">'Plan Acción 2025 TRIM2'!$A$11:$S$11</definedName>
    <definedName name="_xlnm.Print_Area" localSheetId="0">'Plan Acción 2025 TRIM2'!$A$1:$S$99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1" i="61" l="1"/>
  <c r="M22" i="61"/>
  <c r="Q21" i="61"/>
  <c r="P21" i="61"/>
  <c r="P23" i="61"/>
  <c r="M28" i="61"/>
  <c r="M29" i="61"/>
  <c r="Q28" i="61"/>
  <c r="M30" i="61"/>
  <c r="M31" i="61"/>
  <c r="Q30" i="61"/>
  <c r="M32" i="61"/>
  <c r="Q32" i="61"/>
  <c r="M33" i="61"/>
  <c r="Q33" i="61"/>
  <c r="M34" i="61"/>
  <c r="Q34" i="61"/>
  <c r="M35" i="61"/>
  <c r="Q35" i="61"/>
  <c r="M36" i="61"/>
  <c r="Q36" i="61"/>
  <c r="M42" i="61"/>
  <c r="M43" i="61"/>
  <c r="Q42" i="61"/>
  <c r="P42" i="61"/>
  <c r="P45" i="61"/>
  <c r="C4" i="62"/>
  <c r="M44" i="61"/>
  <c r="Q44" i="61"/>
  <c r="M50" i="61"/>
  <c r="M51" i="61"/>
  <c r="M57" i="61"/>
  <c r="M58" i="61"/>
  <c r="Q57" i="61"/>
  <c r="M59" i="61"/>
  <c r="M65" i="61"/>
  <c r="Q65" i="61"/>
  <c r="M66" i="61"/>
  <c r="M67" i="61"/>
  <c r="Q67" i="61"/>
  <c r="M68" i="61"/>
  <c r="M69" i="61"/>
  <c r="M70" i="61"/>
  <c r="Q70" i="61"/>
  <c r="M71" i="61"/>
  <c r="M72" i="61"/>
  <c r="M73" i="61"/>
  <c r="M79" i="61"/>
  <c r="Q79" i="61"/>
  <c r="P79" i="61"/>
  <c r="P80" i="61"/>
  <c r="C8" i="62"/>
  <c r="M85" i="61"/>
  <c r="M86" i="61"/>
  <c r="M87" i="61"/>
  <c r="M88" i="61"/>
  <c r="M89" i="61"/>
  <c r="M90" i="61"/>
  <c r="M91" i="61"/>
  <c r="Q91" i="61"/>
  <c r="M92" i="61"/>
  <c r="M93" i="61"/>
  <c r="M94" i="61"/>
  <c r="M95" i="61"/>
  <c r="Q95" i="61"/>
  <c r="Q92" i="61"/>
  <c r="Q88" i="61"/>
  <c r="Q85" i="61"/>
  <c r="Q50" i="61"/>
  <c r="P50" i="61"/>
  <c r="P52" i="61"/>
  <c r="C5" i="62"/>
  <c r="P85" i="61"/>
  <c r="P96" i="61"/>
  <c r="C9" i="62"/>
  <c r="P28" i="61"/>
  <c r="P37" i="61"/>
  <c r="C3" i="62"/>
  <c r="P65" i="61"/>
  <c r="P74" i="61"/>
  <c r="C7" i="62"/>
  <c r="P60" i="61"/>
  <c r="C6" i="62"/>
  <c r="P57" i="61"/>
  <c r="Q98" i="61"/>
  <c r="C2" i="62"/>
  <c r="AH73" i="61"/>
  <c r="AH73" i="61" a="1"/>
</calcChain>
</file>

<file path=xl/comments1.xml><?xml version="1.0" encoding="utf-8"?>
<comments xmlns="http://schemas.openxmlformats.org/spreadsheetml/2006/main">
  <authors>
    <author>Estrategia Gestion</author>
  </authors>
  <commentList>
    <comment ref="I22" authorId="0" shapeId="0">
      <text>
        <r>
          <rPr>
            <sz val="16"/>
            <color indexed="81"/>
            <rFont val="Tahoma"/>
            <family val="2"/>
          </rPr>
          <t>Encuesta programada para el 2do semestre</t>
        </r>
        <r>
          <rPr>
            <sz val="9"/>
            <color indexed="81"/>
            <rFont val="Tahoma"/>
            <family val="2"/>
          </rPr>
          <t xml:space="preserve">
</t>
        </r>
        <r>
          <rPr>
            <sz val="18"/>
            <color indexed="81"/>
            <rFont val="Tahoma"/>
            <family val="2"/>
          </rPr>
          <t xml:space="preserve">TRIM 2  = 50%
TRIM 4 = 50% </t>
        </r>
      </text>
    </comment>
    <comment ref="Q45" authorId="0" shapeId="0">
      <text>
        <r>
          <rPr>
            <sz val="22"/>
            <color indexed="81"/>
            <rFont val="Tahoma"/>
            <family val="2"/>
          </rPr>
          <t>El objetivo tiene 2 mestas de las cuales a TRIM 1 se cumplio una</t>
        </r>
        <r>
          <rPr>
            <sz val="9"/>
            <color indexed="81"/>
            <rFont val="Tahoma"/>
            <family val="2"/>
          </rPr>
          <t xml:space="preserve">
</t>
        </r>
        <r>
          <rPr>
            <sz val="22"/>
            <color indexed="81"/>
            <rFont val="Tahoma"/>
            <family val="2"/>
          </rPr>
          <t>es decir 1/2 50%</t>
        </r>
      </text>
    </comment>
  </commentList>
</comments>
</file>

<file path=xl/sharedStrings.xml><?xml version="1.0" encoding="utf-8"?>
<sst xmlns="http://schemas.openxmlformats.org/spreadsheetml/2006/main" count="520" uniqueCount="210">
  <si>
    <t>METAS</t>
  </si>
  <si>
    <t>ACTIVIDADES</t>
  </si>
  <si>
    <t>RESPONSABLE</t>
  </si>
  <si>
    <t>DE CADA ACTIVIDAD</t>
  </si>
  <si>
    <t>META</t>
  </si>
  <si>
    <t>DE CADA META</t>
  </si>
  <si>
    <t>Versión</t>
  </si>
  <si>
    <t>Página No.</t>
  </si>
  <si>
    <t>1 de 1</t>
  </si>
  <si>
    <t>PLANEACIÓN ESTRATÉGICA</t>
  </si>
  <si>
    <t>PARA EJECUTAR LA META</t>
  </si>
  <si>
    <t>Jefe Oficina Asesora de Planeación</t>
  </si>
  <si>
    <t>CUMPLIMIENTO</t>
  </si>
  <si>
    <t>Cada actividad debe tener un responsable; puede ser el mismo responsable de la meta o una de las personas del equipo de trabajo que desarrollarán las actividades propuestas.</t>
  </si>
  <si>
    <t>PES-FT-001</t>
  </si>
  <si>
    <t>DEFENSA CIVIL COLOMBIANA</t>
  </si>
  <si>
    <t>OBJETIVO ESTRATÉGICO 1</t>
  </si>
  <si>
    <t>OBJETIVO ESTRATÉGICO 2</t>
  </si>
  <si>
    <t>OBJETIVO ESTRATÉGICO 3</t>
  </si>
  <si>
    <t>OBJETIVO ESTRATÉGICO 5</t>
  </si>
  <si>
    <t>OBJETIVO ESTRATÉGICO 4</t>
  </si>
  <si>
    <t>INDICADOR DE CUMPLIMIENTO</t>
  </si>
  <si>
    <t xml:space="preserve"> FORMULACIÓN DEL PLAN DE ACCIÓN</t>
  </si>
  <si>
    <t>PLAZO DE CADA ACTIVIDAD</t>
  </si>
  <si>
    <t>RECURSOS $
NECESARIOS
 (millones de pesos)</t>
  </si>
  <si>
    <t xml:space="preserve">• Debe ser medible y necesariamente tener asociado un producto. </t>
  </si>
  <si>
    <t>Es la cuantificación de los recursos que se invertirán para alcanzar la meta.
Se describe con que recursos se desarrollará la meta cuantificando en $ la mano de obra y los bienes o servicios requeridos para el logro de la meta</t>
  </si>
  <si>
    <t>Jefe Oficina Asesora de las TIC</t>
  </si>
  <si>
    <t>AVANCE DE LAS ACTIVIDADES</t>
  </si>
  <si>
    <t>AVANCE PONDERADO</t>
  </si>
  <si>
    <t xml:space="preserve">PONDERACIÓN </t>
  </si>
  <si>
    <t>%</t>
  </si>
  <si>
    <t>ACTIVIDAD</t>
  </si>
  <si>
    <t>DE LAS METAS</t>
  </si>
  <si>
    <t xml:space="preserve">FECHA DE EVALUACIÓN:  </t>
  </si>
  <si>
    <t>FECHA INICIAL</t>
  </si>
  <si>
    <t>FECHA FINAL</t>
  </si>
  <si>
    <t>Registre el cargo del Líder del proceso, debe ser un solo responsable.</t>
  </si>
  <si>
    <t>Registre la fecha de inicio de la actividad</t>
  </si>
  <si>
    <t>Registre la fecha final de la actividad</t>
  </si>
  <si>
    <t>Corresponde al peso porcentual de cada actividad dentro de la meta.  En total debe sumar 100% por cada Meta</t>
  </si>
  <si>
    <t>Registre el Producto resultante de la actividad</t>
  </si>
  <si>
    <t>PRODUCTO DE CADA ACTIVIDAD</t>
  </si>
  <si>
    <t>Implementar un modelo de optimización de gastos</t>
  </si>
  <si>
    <t>Subdirector Administrativo y Financiero</t>
  </si>
  <si>
    <t>Fortalecer la estrategia de respuesta operativa y tecnológica frente a las emergencias y desastres a nivel nacional y territorial</t>
  </si>
  <si>
    <t>Subdirector Operativo</t>
  </si>
  <si>
    <t>Rediseñar e implementar un modelo integral de gestión del voluntariado</t>
  </si>
  <si>
    <t>OBJETIVO ESTRATÉGICO 6</t>
  </si>
  <si>
    <t>Incrementar la favorabilidad de la Defensa Civil Colombiana frente a los diferentes grupos de valor</t>
  </si>
  <si>
    <t>Desarrollar programas de educación de la entidad con enfoque diferencial, territorial e innovador</t>
  </si>
  <si>
    <t>OBJETIVO ESTRATÉGICO 7</t>
  </si>
  <si>
    <t>OBJETIVO ESTRATÉGICO 8</t>
  </si>
  <si>
    <t xml:space="preserve">
Las actividades de una meta son pasos secuenciales que se desarrollan hasta cumplir la meta propuesta, deben ser observables mediante documentos tangibles. MINIMO DEBE HABER DOS ACTIVIDADES POR META, MINIMO DEBE HABER UNA ACTIVIDAD PROGRAMADA EN EL PRIMER SEMESTRE</t>
  </si>
  <si>
    <t>Incrementar en 2 puntos porcentuales la favorabilidad de la Defensa Civil Colombiana ante los diferentes grupos de valor</t>
  </si>
  <si>
    <t>Subdirector de Capacitación y Entrenamiento</t>
  </si>
  <si>
    <t>INDICADOR DE PRODUCTO</t>
  </si>
  <si>
    <t>ESTE INDICADOR MIDE EL CUMPLIMIENTO DE LA META</t>
  </si>
  <si>
    <t>DE LA META</t>
  </si>
  <si>
    <t xml:space="preserve">% de evaluación de las políticas de gobierno y seguridad digital del FURAG </t>
  </si>
  <si>
    <t>No. de fases ejecutadas / No. de fases programadas</t>
  </si>
  <si>
    <t xml:space="preserve">Subdirección Operativa
</t>
  </si>
  <si>
    <t>Jefe Oficina Asesora Jurídica</t>
  </si>
  <si>
    <t>(Reducción de huella de carbono lograda / Huella de carbono generada)*100</t>
  </si>
  <si>
    <t xml:space="preserve">((Presupuesto de gastos definidos en el plan de austeridad obligado en T / Presupuesto de gastos definidos en el plan de austeridad obligado en T-1) -1)*100 </t>
  </si>
  <si>
    <t>Bases datos de las organizaciones de defensa civil que requieren formalización y actualización</t>
  </si>
  <si>
    <t>Informe con lineamientos  consolidados de equipamiento básico para las organizaciones</t>
  </si>
  <si>
    <t>(Numero de grupos de rescate organizados / Número de grupos de rescate proyectados)*100</t>
  </si>
  <si>
    <t>(Número total de voluntarios satisfechos en cada vigencia / número total de  voluntarios encuestados en la vigencia)*100</t>
  </si>
  <si>
    <t>Resultado encuesta de favorabilidad en T+1 - Resultado encuesta de favorabilidad en T</t>
  </si>
  <si>
    <t>Acciones del plan mejoramiento ejecutadas / Acciones del plan de mejoramiento programado</t>
  </si>
  <si>
    <t>(Número de Organizaciones dotadas / 50% del total de las Organizaciones)*100</t>
  </si>
  <si>
    <t xml:space="preserve">(Número de Organizaciones intervenidas / 50% del total de Organizaciones)*100 </t>
  </si>
  <si>
    <t>Programa internacional anual ejecutado / Programa internacional anual programado</t>
  </si>
  <si>
    <t>No. Estudiantes capacitados / No. Estudiantes programados</t>
  </si>
  <si>
    <t>(Número de familias graduadas / Número de familias programadas)*100</t>
  </si>
  <si>
    <t>No. de proyectos ejecutados / No. de Proyectos programados</t>
  </si>
  <si>
    <t>No. de personas de la comunidad capacitadas / No. de personas programadas</t>
  </si>
  <si>
    <t>Articular recursos y capacidades en el desarrollo de las políticas sociales y ambientales</t>
  </si>
  <si>
    <t>% CUMPLIMIENTO</t>
  </si>
  <si>
    <t>ATIVIDADES</t>
  </si>
  <si>
    <t xml:space="preserve">FECHA DE FORMULACIÓN:  </t>
  </si>
  <si>
    <t xml:space="preserve">DEPENDENCIA: </t>
  </si>
  <si>
    <t>ACTIVIDADES PROGRAMADAS POR CADA META</t>
  </si>
  <si>
    <t>PONDERACIÓN DE CADA ACTIVIDAD</t>
  </si>
  <si>
    <t>RECURSOS $ NECESARIOS
(millones de pesos)</t>
  </si>
  <si>
    <t>CUMPLIMIENTO DEL OBJETIVO</t>
  </si>
  <si>
    <t>Diseñar y ejecutar acciones enfocadas a la asesoría, fortalecimiento y control de las Organizaciones de Defensa Civil</t>
  </si>
  <si>
    <t>Mejorar el Índice de Desempeño Institucional (IDI)</t>
  </si>
  <si>
    <t>Realizar una encuesta de favorabilidad ante los diferentes grupos de valor (Ciudadanía, Voluntariado, Funcionarios)</t>
  </si>
  <si>
    <t>Desarrollar e implementar una Directiva con los lineamientos para visibilizar y posicionar a la Entidad en los medios de comunicación y en el  territorio.</t>
  </si>
  <si>
    <t>N° de cursos con enfoque diferencial / Total de Cursos a Actualizar</t>
  </si>
  <si>
    <t>6. Capacitar 400 miembros de las comunidades en brigadas comunitarias y primera respuesta mediante convenios o contratos de servicios de capacitación</t>
  </si>
  <si>
    <t>Asesorar a las Direcciones Seccionales o sus equivalentes con relación a los trámites de personería jurídica, representación legal, suspensiones, cancelaciones, fusiones y liquidaciones de Juntas de Defensa Civil respecto del cumplimiento de requisitos del Reglamento del voluntario vigente.</t>
  </si>
  <si>
    <t>Capacitar 9.500 familias en el marco del Plan Familiar de Emergencias</t>
  </si>
  <si>
    <t>Planificar la ejecución del programa, por parte de las seccionales y oficinas.</t>
  </si>
  <si>
    <t>Realizar la capacitación del Plan Familiar de Emergencias.</t>
  </si>
  <si>
    <t xml:space="preserve">Hacer seguimiento trimestral a los avances de cumplimiento por parte de las seccionales y oficinas.  </t>
  </si>
  <si>
    <t>Informe final de seguimiento y avance, del cumplimiento del programa de Planes Familiares de Emergencia.</t>
  </si>
  <si>
    <t>Informe de capacitación con planilla</t>
  </si>
  <si>
    <t>Anteproyecto entregado y sustentado</t>
  </si>
  <si>
    <t>Seguimiento trimestral de la emisión de CO2eq+</t>
  </si>
  <si>
    <t xml:space="preserve">Cálculo de la captura CO2eq+ a través de la campaña del Bosque Naranja </t>
  </si>
  <si>
    <t xml:space="preserve">Informe anual de inventario de captura CO2eq+ de la Entidad </t>
  </si>
  <si>
    <t>Elaborar e implementar el plan de austeridad del gasto de la Entidad, de acuerdo con las metas del Ministerio de Hacienda y Crédito Público - MHCP.</t>
  </si>
  <si>
    <t>Plan de Austeridad
Seguimiento al plan Trimestral</t>
  </si>
  <si>
    <t>Informe trimestral de cada Plan</t>
  </si>
  <si>
    <t>Un (1) documento con las cargas de trabajo de las seccionales.</t>
  </si>
  <si>
    <t>Un (1)  documento con el Estudio Técnico.</t>
  </si>
  <si>
    <t>Texto del articulado del proyecto de ley de Defensa Civil Colombiana</t>
  </si>
  <si>
    <t>Adquirir y parametrizar el sistema del gestor documental para la implementación del SGDEA.</t>
  </si>
  <si>
    <t>Índice de Desempeño Institucional (IDI) obtenido / 88%</t>
  </si>
  <si>
    <t xml:space="preserve">Yeimy  Hernández </t>
  </si>
  <si>
    <t>Jefe Oficina Asesora Jurìdica</t>
  </si>
  <si>
    <t>Polìtica de Gestión del Voluntariado</t>
  </si>
  <si>
    <t>Informe de diagnóstico por parte del comité para el diseño del modelo de gestión integral del voluntariado</t>
  </si>
  <si>
    <t>Base de datos con el seguimiento a los trámites de asesoría jurídica</t>
  </si>
  <si>
    <t>No.</t>
  </si>
  <si>
    <t>OBJETIVO ESTRATÉGICO</t>
  </si>
  <si>
    <t>AVANCE CUARTO TRIMESTRE</t>
  </si>
  <si>
    <t>Funcionario Área de Comunicaciones Externa</t>
  </si>
  <si>
    <t>Resultados  y análisis de  encuesta de favorabilidad ante los diferentes grupos de valor (Ciudadanía, Voluntariado, Funcionarios)</t>
  </si>
  <si>
    <t>1. Revisar y actualizar el 20% de los cursos de la entidad, con un enfoque operativo, diferencial, territorial e innovador de acuerdo a sus necesidades</t>
  </si>
  <si>
    <t>2. Capacitar 12.150 estudiantes en programas de educación informal o continuada.</t>
  </si>
  <si>
    <t>3. Formar y graduar 140 estudiantes en los programas  de ETDH de la entidad.</t>
  </si>
  <si>
    <t>4. Implementar el plan de mejoramiento y adelantar una auditoría interna para la certificación de calidad ISO9001 y/o certificación de calidad académica NTC5555-5581</t>
  </si>
  <si>
    <t>5. Implementar el plan de mejoramiento y presentar la auditoría de certificación de calidad NTC 5555 y 5581.</t>
  </si>
  <si>
    <r>
      <t>Subdirector Operativo</t>
    </r>
    <r>
      <rPr>
        <b/>
        <sz val="11"/>
        <rFont val="Arial"/>
        <family val="2"/>
      </rPr>
      <t xml:space="preserve">
</t>
    </r>
  </si>
  <si>
    <t>7. Gestionar y ejecutar un programa de capacitación con una organización del orden internacional.</t>
  </si>
  <si>
    <t>Karla Mayorga</t>
  </si>
  <si>
    <t>Realizar un análisis de las necesidades operativas de capacitación de la entidad en territorio.</t>
  </si>
  <si>
    <t>Revisar los cursos de la entidad y elaborar la directiva académica 2025</t>
  </si>
  <si>
    <t xml:space="preserve"> Informe Integral de Actualización de Cursos</t>
  </si>
  <si>
    <t>Capacitar en cursos de nivel básico, intermedio, especialistas y otras capacitaciones, mínimo 12.150 estudiantes. Primer trimestre 15%, segundo trimestre 25%, tercer trimestre 30%, cuarto trimestre 30%.</t>
  </si>
  <si>
    <t>Capacitar los grupos de busqueda y rescate de respuesta organizados y requeridos por la entidad.</t>
  </si>
  <si>
    <t>Informe de Capacitación y Resultados</t>
  </si>
  <si>
    <t>Formar y graduar 140 estudiantes  en el nível de ETDH de los programas acreditasdos en la tres Escuelas de la entidad.</t>
  </si>
  <si>
    <t>Informe de Formación y Graduación de Estudiantes</t>
  </si>
  <si>
    <t>Presentar una auditoría interna de calidad ISO9001 y/o certificación de calidad académica</t>
  </si>
  <si>
    <t>Implementar el plan de mejoramiento y presentar la auditoría de certificación de calidad NTC 5555 y 5581</t>
  </si>
  <si>
    <t>Gestionar y adelantar mínimo un programa de capacitación a las comunidades por parte de cada una de las Escuelas.</t>
  </si>
  <si>
    <t xml:space="preserve">Karla Mayorga </t>
  </si>
  <si>
    <t>Gestionar y desarrollar un programa de educación anual de orden internacional para transferencia de conocimiento y experiencias.</t>
  </si>
  <si>
    <t xml:space="preserve">Asesorar a las Direcciones Seccionales o sus equivalentes con relación a los trámites de personería jurídica, representación legal, suspensiones, cancelaciones, fusiones y liquidaciones de Juntas de Defensa Civil respecto del cumplimiento de requisitos del Reglamento del voluntario vigente </t>
  </si>
  <si>
    <t xml:space="preserve">Lograr equipar 60 grupos de rescate en los territorios asociados a las organizaciones de defensa civil </t>
  </si>
  <si>
    <t>Diseñar a apoyar la capacitación a los dignatarios de las Juntas de Defensa Civil, y voluntarios coordinadores de Comités de Defensa Civil en las disposiciones del nuevo Reglamento del Voluntario y Organizaciones de Defensa Civil, para que las mismas estén debidamente organizadas, formalizadas y actualizadas.</t>
  </si>
  <si>
    <t>Proveer el equipamiento necesario para dotar 60 grupos de rescate (para un acumulado de 180 grupos) en diferentes territorios, asegurando que cuenten con las capacidades necesarias para la respuesta eficaz y oportuna ante situaciones de emergencia.</t>
  </si>
  <si>
    <t xml:space="preserve">Implementar el 25% de los grupos de rescate establecidos en los lineamientos operativos </t>
  </si>
  <si>
    <t>Implementación en prueba piloto, ajuste y aprobación de la Política del modelo integral de gestión del voluntariado, generando un proceso de retroalimentacion frente a su desarrolo y cumplimiento y de ser necesario reorientando su enfoque y estrategias.</t>
  </si>
  <si>
    <t>Socializar la politica con los grupos representativos de voluntarios y funcionarios de la entidad .</t>
  </si>
  <si>
    <t>Diseñar e implementar un instrumento que permita efectuar un análisis sobre la pertinencia de las estrategias de la política que conlleve a analizar algún cambio.</t>
  </si>
  <si>
    <t>Ajustar a la política de Gestión del Voluntariado acorde a los resultados obtenidos en la implementación del instrumento aplicado.</t>
  </si>
  <si>
    <t>Fecha Revisión:
31/03/2025</t>
  </si>
  <si>
    <t>Fecha Revisión:
30-06-2025</t>
  </si>
  <si>
    <t>Fecha Revisión:
30-09-2025</t>
  </si>
  <si>
    <t>Fecha Revisión:
31/12-01-2025</t>
  </si>
  <si>
    <t>Ejecutar 5 proyectos con enfoque social y ambiental a través de las Seccionales</t>
  </si>
  <si>
    <t xml:space="preserve">Desarrollar acciones de mitigación de las emisiones de gases de efecto invernadero (GEI) que permitan la reducción del 20% de la huella de carbono institucional </t>
  </si>
  <si>
    <t>Elaborar el concepto de viabilidad operativa de cada proyecto.</t>
  </si>
  <si>
    <t>Hacer seguimiento a los proyectos en ejecución durante la vigencia 2025, por medio de la recopilación y analisis de los productos de cada proyecto.</t>
  </si>
  <si>
    <t>Elaborar la directiva Plan de acción anual del PIGA para la vigencia 2025</t>
  </si>
  <si>
    <t xml:space="preserve">Reducir el 2% del gasto de adquisición de bienes y servicios definidos en el plan de austeridad en el cuatrienio asociado a las variables del mercado </t>
  </si>
  <si>
    <t>Fortalecer el sistema de gestión de documentos electrónico de archivo</t>
  </si>
  <si>
    <t>Obtener una evaluación igual o superior al 86% en la implementación de las políticas  de Gobierno Digital.</t>
  </si>
  <si>
    <t>Jefe Grupo Orientación Ciudadana y Gestión Documental</t>
  </si>
  <si>
    <t xml:space="preserve">Atender y solucionar las observaciones que se formulen al estudio técnico del Rediseño Institucional - Formalización Laboral de la Defensa Civil Colombiana, presentado ante el Viceministerio del GSED, que permita la continuidad del trámite ante las instancias correspondientes. </t>
  </si>
  <si>
    <t>Jefe Oficina Asesora de Planeación/Jefe Grupo de Gestión del Talento Humano</t>
  </si>
  <si>
    <t>Obtener un índice de desempeño institucional (IDI) mayor o igual al 90% al cierre del 2025</t>
  </si>
  <si>
    <t>Jefe Oficina Asesora de Planeación/Responsables de Políticas</t>
  </si>
  <si>
    <t xml:space="preserve">Atender y solucionar las observaciones que se formulen al borrador de proyecto de Ley de la DCC presentado ante el Viceministerio del GSED, que permita la continuidad del trámite ante las instancias correspondientes. </t>
  </si>
  <si>
    <t>Oficina Asesora Jurídica</t>
  </si>
  <si>
    <t>Realizar la Intervención documental correspondiente a 5000 cajas x 200.</t>
  </si>
  <si>
    <t>Realizar la implementación del Sistema de Gestión Documental electrónico de archivo  SGDEA.</t>
  </si>
  <si>
    <t>Implementar y coordinar las acciones dispuestas en las políticas de Gobierno Digital.</t>
  </si>
  <si>
    <t>Actualizar y documentar de las políticas digitales y de seguridad informática de la entidad.</t>
  </si>
  <si>
    <t>Elaboración, implementación y seguimiento de los planes de la Oficina de las TIC (Plan Estratégico de Tecnologías de la Información - PETI, Plan de Seguridad y Privacidad de la información, Plan de Tratamiento de Riesgos de Seguridad de la Información).</t>
  </si>
  <si>
    <t>Jefe Oficina Asesora de las Tic</t>
  </si>
  <si>
    <t>Ajustar el estudio técnico de Rediseño Institucional - Formalización Laboral de la entidad, de acuerdo a las observaciones presentadas por el Viceministario del GSED</t>
  </si>
  <si>
    <t>Elaborar un informe de resultados, de acuerdo con la calificación del Indice de Desempeño Institucional y presentarlo ante el Comité Institucional de Gestión y Desempeño</t>
  </si>
  <si>
    <t>Adelantar sesiones del Comité para la elaboración del proyecto de Ley de la DCC, donde se presenten y solucionen las observaciones.</t>
  </si>
  <si>
    <t>Informe de planificación, según indicaciones de la Subdirección Operativa y Grupo de Conocimiento y Reducción.</t>
  </si>
  <si>
    <t>Socializar la directiva Plan de acción anual del PIGA para la vigencia  2025</t>
  </si>
  <si>
    <t>Software adquirido y parametrizado (SGDEA).</t>
  </si>
  <si>
    <t xml:space="preserve">	
Informe de resultados de la encuesta de pertinencia y ejecución de la política integral</t>
  </si>
  <si>
    <t>PRIMER PERIODO: Ficha tecnica, cotizacion y contrato
SEGUNDO PERIODO: Informe de auditoría</t>
  </si>
  <si>
    <t>Avance plan de mejoramiento de Auditoría Interna y Ajustes para Certificación</t>
  </si>
  <si>
    <t>Informe de Capacitacion Comunitaria y planillas de asistencia.</t>
  </si>
  <si>
    <t xml:space="preserve">	
Memorando de las instrucciones impartidas desde la Direccion General o subdireccion de capacitacion, listado de los participantes y fotografias del curso.</t>
  </si>
  <si>
    <t>Presentación para la socialización del PAA PIGA 2025 y la lista de asistencia correspondiente.</t>
  </si>
  <si>
    <t>Matriz de Seguimiento a plan de trabajo MIPG</t>
  </si>
  <si>
    <t>1 informe elaborado y acta de Comité Institucional de Gestión y Desempeño</t>
  </si>
  <si>
    <t>Lista de asistencia</t>
  </si>
  <si>
    <t>Políticas actualizadas</t>
  </si>
  <si>
    <t>Planes elaborados y seguimiento trimestral</t>
  </si>
  <si>
    <t>Sistema de Gestión documental implementado (Informe de implementación)</t>
  </si>
  <si>
    <t>Directiva PIGA</t>
  </si>
  <si>
    <t>Concepto de viabilidad de los proyectos</t>
  </si>
  <si>
    <t xml:space="preserve">1. Directiva de comunicación del riesgo de desastres e información pública
2. Informes semestrales de seguimiento de cumplimiento de  las actividades definidas en la  Directiva
</t>
  </si>
  <si>
    <t>CUMPLIMIENTO 2025 TRIM 3</t>
  </si>
  <si>
    <t>A corte Septiembre  30 de 2025</t>
  </si>
  <si>
    <t>AVANCE DE LAS ACTIVIDADES
I TRIM 2025</t>
  </si>
  <si>
    <t>AVANCE DE LAS ACTIVIDADES
II TRIM 2025</t>
  </si>
  <si>
    <t>AVANCE DE LAS ACTIVIDADES
III TRIM 2025</t>
  </si>
  <si>
    <t>AVANCE DE LAS ACTIVIDADES
IV TRIM 2025</t>
  </si>
  <si>
    <t>Actualizar el anexo E "Organización mínima nacional" de la Directiva 2224002 de 2025:"Lineamientos Grupos de Rescate DCC".</t>
  </si>
  <si>
    <t>Directiva transitoria 2025 para e ejecricio de los Grupos USAR</t>
  </si>
  <si>
    <t>Efectuar seguimiento trimestral a la implementación del Anexo "Organización mínima nacional" de la Directiva 2224002 de 2025:"Lineamientos Grupos de Rescate DCC".</t>
  </si>
  <si>
    <t>Informe de seguimiento trimestral  de la implementacion de la directiva 2224002 de 2025:"Lineamientos Grupos de Rescate DCC".</t>
  </si>
  <si>
    <t>Realizar seguimiento al plan de acción de las recomendaciones presentadas por MIPG correspondiente a la vigencia 2025</t>
  </si>
  <si>
    <t>Apoyar a las dependencias en el diligenciamiento del formulario FURAG que evalúa la gestión correspondiente a la vigencia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</si>
</sst>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3">
    <numFmt numFmtId="43" formatCode="_-* #,##0.00_-;\-* #,##0.00_-;_-* &quot;-&quot;??_-;_-@_-"/>
    <numFmt numFmtId="177" formatCode="_(* #,##0.00_);_(* \(#,##0.00\);_(* &quot;-&quot;??_);_(@_)"/>
    <numFmt numFmtId="186" formatCode="_(&quot;$&quot;\ * #,##0_);_(&quot;$&quot;\ * \(#,##0\);_(&quot;$&quot;\ * &quot;-&quot;_);_(@_)"/>
    <numFmt numFmtId="187" formatCode="_(&quot;$&quot;\ * #,##0.00_);_(&quot;$&quot;\ * \(#,##0.00\);_(&quot;$&quot;\ * &quot;-&quot;??_);_(@_)"/>
    <numFmt numFmtId="188" formatCode="_ &quot;$&quot;\ * #,##0_ ;_ &quot;$&quot;\ * \-#,##0_ ;_ &quot;$&quot;\ * &quot;-&quot;_ ;_ @_ "/>
    <numFmt numFmtId="189" formatCode="_ * #,##0_ ;_ * \-#,##0_ ;_ * &quot;-&quot;_ ;_ @_ "/>
    <numFmt numFmtId="190" formatCode="_ &quot;$&quot;\ * #,##0.00_ ;_ &quot;$&quot;\ * \-#,##0.00_ ;_ &quot;$&quot;\ * &quot;-&quot;??_ ;_ @_ "/>
    <numFmt numFmtId="191" formatCode="_ * #,##0.00_ ;_ * \-#,##0.00_ ;_ * &quot;-&quot;??_ ;_ @_ "/>
    <numFmt numFmtId="192" formatCode="0.0%"/>
    <numFmt numFmtId="193" formatCode="_ [$€-2]\ * #,##0.00_ ;_ [$€-2]\ * \-#,##0.00_ ;_ [$€-2]\ * &quot;-&quot;??_ "/>
    <numFmt numFmtId="194" formatCode="_ * #,##0_ ;_ * \-#,##0_ ;_ * &quot;-&quot;??_ ;_ @_ "/>
    <numFmt numFmtId="195" formatCode="#,###\ &quot;COP&quot;"/>
    <numFmt numFmtId="205" formatCode="d/m/yyyy"/>
  </numFmts>
  <fonts count="26">
    <font>
      <sz val="10"/>
      <name val="Arial"/>
    </font>
    <font>
      <sz val="10"/>
      <name val="Arial"/>
    </font>
    <font>
      <sz val="10"/>
      <name val="Arial"/>
      <family val="2"/>
    </font>
    <font>
      <sz val="10"/>
      <name val="Arial"/>
      <family val="2"/>
    </font>
    <font>
      <sz val="11"/>
      <color indexed="8"/>
      <name val="Calibri"/>
      <family val="2"/>
    </font>
    <font>
      <sz val="10"/>
      <name val="Arial"/>
      <family val="2"/>
    </font>
    <font>
      <sz val="9"/>
      <color indexed="81"/>
      <name val="Tahoma"/>
      <family val="2"/>
    </font>
    <font>
      <sz val="10"/>
      <name val="Arial"/>
      <family val="2"/>
    </font>
    <font>
      <sz val="10"/>
      <name val="Arial"/>
      <family val="2"/>
    </font>
    <font>
      <sz val="11"/>
      <name val="Arial"/>
      <family val="2"/>
    </font>
    <font>
      <sz val="16"/>
      <color indexed="81"/>
      <name val="Tahoma"/>
      <family val="2"/>
    </font>
    <font>
      <sz val="18"/>
      <color indexed="81"/>
      <name val="Tahoma"/>
      <family val="2"/>
    </font>
    <font>
      <sz val="22"/>
      <color indexed="81"/>
      <name val="Tahoma"/>
      <family val="2"/>
    </font>
    <font>
      <b/>
      <sz val="11"/>
      <name val="Arial"/>
      <family val="2"/>
    </font>
    <font>
      <sz val="11"/>
      <color theme="1"/>
      <name val="Calibri"/>
      <family val="2"/>
      <scheme val="minor"/>
    </font>
    <font>
      <sz val="10"/>
      <color theme="1"/>
      <name val="Verdana"/>
      <family val="2"/>
    </font>
    <font>
      <sz val="10"/>
      <color theme="1"/>
      <name val="Arial"/>
      <family val="2"/>
    </font>
    <font>
      <b/>
      <sz val="10"/>
      <color theme="1"/>
      <name val="Verdana"/>
      <family val="2"/>
    </font>
    <font>
      <b/>
      <sz val="10"/>
      <color rgb="FF595959"/>
      <name val="Nunito  "/>
    </font>
    <font>
      <sz val="10"/>
      <color rgb="FF595959"/>
      <name val="Nunito  "/>
    </font>
    <font>
      <b/>
      <sz val="11"/>
      <color theme="0"/>
      <name val="Arial"/>
      <family val="2"/>
    </font>
    <font>
      <sz val="11"/>
      <color rgb="FFFF0000"/>
      <name val="Arial"/>
      <family val="2"/>
    </font>
    <font>
      <sz val="11"/>
      <name val="Calibri"/>
      <family val="2"/>
      <scheme val="minor"/>
    </font>
    <font>
      <sz val="11"/>
      <color theme="1"/>
      <name val="Arial"/>
      <family val="2"/>
    </font>
    <font>
      <sz val="11"/>
      <color theme="1"/>
      <name val="Calibri"/>
      <family val="2"/>
    </font>
    <font>
      <b/>
      <sz val="14"/>
      <color theme="0"/>
      <name val="Arial"/>
      <family val="2"/>
    </font>
  </fonts>
  <fills count="1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rgb="FFDBE5F1"/>
        <bgColor indexed="64"/>
      </patternFill>
    </fill>
    <fill>
      <patternFill patternType="solid">
        <fgColor rgb="FF808080"/>
        <bgColor indexed="64"/>
      </patternFill>
    </fill>
    <fill>
      <patternFill patternType="solid">
        <fgColor rgb="FFFFFFFF"/>
        <bgColor indexed="64"/>
      </patternFill>
    </fill>
    <fill>
      <patternFill patternType="solid">
        <fgColor theme="6" tint="0.59999389629810485"/>
        <bgColor indexed="64"/>
      </patternFill>
    </fill>
    <fill>
      <patternFill patternType="solid">
        <fgColor rgb="FF92D050"/>
        <bgColor indexed="64"/>
      </patternFill>
    </fill>
    <fill>
      <patternFill patternType="solid">
        <fgColor theme="3"/>
        <bgColor indexed="64"/>
      </patternFill>
    </fill>
    <fill>
      <patternFill patternType="solid">
        <fgColor theme="4" tint="0.39997558519241921"/>
        <bgColor indexed="64"/>
      </patternFill>
    </fill>
    <fill>
      <patternFill patternType="solid">
        <fgColor theme="0"/>
        <bgColor indexed="64"/>
      </patternFill>
    </fill>
    <fill>
      <patternFill patternType="solid">
        <fgColor theme="6" tint="0.79998168889431442"/>
        <bgColor indexed="64"/>
      </patternFill>
    </fill>
    <fill>
      <patternFill patternType="solid">
        <fgColor theme="9"/>
        <bgColor indexed="64"/>
      </patternFill>
    </fill>
    <fill>
      <patternFill patternType="solid">
        <fgColor theme="6" tint="0.39997558519241921"/>
        <bgColor indexed="64"/>
      </patternFill>
    </fill>
    <fill>
      <patternFill patternType="solid">
        <fgColor theme="8"/>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4" tint="0.59999389629810485"/>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s>
  <cellStyleXfs count="43">
    <xf numFmtId="0" fontId="0" fillId="0" borderId="0"/>
    <xf numFmtId="49" fontId="15" fillId="0" borderId="0" applyFill="0" applyBorder="0" applyProtection="0">
      <alignment horizontal="left" vertical="center"/>
    </xf>
    <xf numFmtId="195" fontId="16" fillId="0" borderId="0" applyFont="0" applyFill="0" applyBorder="0" applyAlignment="0" applyProtection="0"/>
    <xf numFmtId="193" fontId="2" fillId="0" borderId="0" applyFont="0" applyFill="0" applyBorder="0" applyAlignment="0" applyProtection="0"/>
    <xf numFmtId="0" fontId="17" fillId="4" borderId="0" applyNumberFormat="0" applyBorder="0" applyProtection="0">
      <alignment horizontal="center" vertical="center"/>
    </xf>
    <xf numFmtId="0" fontId="17" fillId="5" borderId="1" applyNumberFormat="0" applyProtection="0">
      <alignment horizontal="left" vertical="center" wrapText="1"/>
    </xf>
    <xf numFmtId="189" fontId="2" fillId="0" borderId="0" applyFont="0" applyFill="0" applyBorder="0" applyAlignment="0" applyProtection="0"/>
    <xf numFmtId="177" fontId="14" fillId="0" borderId="0" applyFont="0" applyFill="0" applyBorder="0" applyAlignment="0" applyProtection="0"/>
    <xf numFmtId="43" fontId="14" fillId="0" borderId="0" applyFont="0" applyFill="0" applyBorder="0" applyAlignment="0" applyProtection="0"/>
    <xf numFmtId="191" fontId="2" fillId="0" borderId="0" applyFont="0" applyFill="0" applyBorder="0" applyAlignment="0" applyProtection="0"/>
    <xf numFmtId="43" fontId="14" fillId="0" borderId="0" applyFont="0" applyFill="0" applyBorder="0" applyAlignment="0" applyProtection="0"/>
    <xf numFmtId="186" fontId="14" fillId="0" borderId="0" applyFont="0" applyFill="0" applyBorder="0" applyAlignment="0" applyProtection="0"/>
    <xf numFmtId="188" fontId="2" fillId="0" borderId="0" applyFont="0" applyFill="0" applyBorder="0" applyAlignment="0" applyProtection="0"/>
    <xf numFmtId="190" fontId="2" fillId="0" borderId="0" applyFont="0" applyFill="0" applyBorder="0" applyAlignment="0" applyProtection="0"/>
    <xf numFmtId="190" fontId="2" fillId="0" borderId="0" applyFont="0" applyFill="0" applyBorder="0" applyAlignment="0" applyProtection="0"/>
    <xf numFmtId="190" fontId="5" fillId="0" borderId="0" applyFont="0" applyFill="0" applyBorder="0" applyAlignment="0" applyProtection="0"/>
    <xf numFmtId="190" fontId="2" fillId="0" borderId="0" applyFont="0" applyFill="0" applyBorder="0" applyAlignment="0" applyProtection="0"/>
    <xf numFmtId="190" fontId="7" fillId="0" borderId="0" applyFont="0" applyFill="0" applyBorder="0" applyAlignment="0" applyProtection="0"/>
    <xf numFmtId="190" fontId="2" fillId="0" borderId="0" applyFont="0" applyFill="0" applyBorder="0" applyAlignment="0" applyProtection="0"/>
    <xf numFmtId="187" fontId="14" fillId="0" borderId="0" applyFont="0" applyFill="0" applyBorder="0" applyAlignment="0" applyProtection="0"/>
    <xf numFmtId="187" fontId="14" fillId="0" borderId="0" applyFont="0" applyFill="0" applyBorder="0" applyAlignment="0" applyProtection="0"/>
    <xf numFmtId="190" fontId="2" fillId="0" borderId="0" applyFont="0" applyFill="0" applyBorder="0" applyAlignment="0" applyProtection="0"/>
    <xf numFmtId="190" fontId="8" fillId="0" borderId="0" applyFont="0" applyFill="0" applyBorder="0" applyAlignment="0" applyProtection="0"/>
    <xf numFmtId="0" fontId="3" fillId="0" borderId="0"/>
    <xf numFmtId="0" fontId="2" fillId="0" borderId="0"/>
    <xf numFmtId="0" fontId="14" fillId="0" borderId="0"/>
    <xf numFmtId="0" fontId="2" fillId="0" borderId="0"/>
    <xf numFmtId="0" fontId="14" fillId="0" borderId="0"/>
    <xf numFmtId="0" fontId="2" fillId="0" borderId="0"/>
    <xf numFmtId="0" fontId="2" fillId="0" borderId="0"/>
    <xf numFmtId="9" fontId="1"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14"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2" fillId="0" borderId="0" applyFont="0" applyFill="0" applyBorder="0" applyAlignment="0" applyProtection="0"/>
  </cellStyleXfs>
  <cellXfs count="245">
    <xf numFmtId="0" fontId="0" fillId="0" borderId="0" xfId="0"/>
    <xf numFmtId="0" fontId="9" fillId="0" borderId="0" xfId="24" applyFont="1" applyAlignment="1">
      <alignment vertical="center"/>
    </xf>
    <xf numFmtId="0" fontId="18" fillId="6" borderId="1" xfId="0" applyFont="1" applyFill="1" applyBorder="1" applyAlignment="1">
      <alignment horizontal="center" vertical="center" wrapText="1" readingOrder="1"/>
    </xf>
    <xf numFmtId="0" fontId="18" fillId="6" borderId="1" xfId="0" applyFont="1" applyFill="1" applyBorder="1" applyAlignment="1">
      <alignment horizontal="center" wrapText="1" readingOrder="1"/>
    </xf>
    <xf numFmtId="0" fontId="19" fillId="6" borderId="1" xfId="0" applyFont="1" applyFill="1" applyBorder="1" applyAlignment="1">
      <alignment horizontal="center" vertical="center" wrapText="1" readingOrder="1"/>
    </xf>
    <xf numFmtId="0" fontId="19" fillId="6" borderId="1" xfId="0" applyFont="1" applyFill="1" applyBorder="1" applyAlignment="1">
      <alignment horizontal="justify" vertical="center" wrapText="1" readingOrder="1"/>
    </xf>
    <xf numFmtId="9" fontId="18" fillId="6" borderId="1" xfId="0" applyNumberFormat="1" applyFont="1" applyFill="1" applyBorder="1" applyAlignment="1">
      <alignment horizontal="center" vertical="center" wrapText="1" readingOrder="1"/>
    </xf>
    <xf numFmtId="0" fontId="9" fillId="0" borderId="0" xfId="24" applyFont="1" applyAlignment="1">
      <alignment vertical="center" wrapText="1"/>
    </xf>
    <xf numFmtId="0" fontId="13" fillId="2" borderId="1" xfId="24" applyFont="1" applyFill="1" applyBorder="1" applyAlignment="1">
      <alignment horizontal="center" vertical="center" wrapText="1"/>
    </xf>
    <xf numFmtId="0" fontId="13" fillId="2" borderId="2" xfId="24" applyFont="1" applyFill="1" applyBorder="1" applyAlignment="1">
      <alignment horizontal="center" vertical="center" wrapText="1"/>
    </xf>
    <xf numFmtId="0" fontId="9" fillId="0" borderId="0" xfId="24" applyFont="1" applyAlignment="1">
      <alignment horizontal="center" vertical="center"/>
    </xf>
    <xf numFmtId="0" fontId="9" fillId="0" borderId="0" xfId="24" applyFont="1" applyBorder="1" applyAlignment="1">
      <alignment horizontal="center" vertical="center"/>
    </xf>
    <xf numFmtId="0" fontId="13" fillId="7" borderId="3" xfId="24" applyFont="1" applyFill="1" applyBorder="1" applyAlignment="1">
      <alignment horizontal="center" vertical="center" wrapText="1"/>
    </xf>
    <xf numFmtId="0" fontId="13" fillId="8" borderId="3" xfId="24" quotePrefix="1" applyFont="1" applyFill="1" applyBorder="1" applyAlignment="1">
      <alignment horizontal="center" vertical="center" wrapText="1"/>
    </xf>
    <xf numFmtId="9" fontId="13" fillId="8" borderId="3" xfId="31" applyFont="1" applyFill="1" applyBorder="1" applyAlignment="1">
      <alignment horizontal="center" vertical="center" wrapText="1"/>
    </xf>
    <xf numFmtId="0" fontId="13" fillId="8" borderId="3" xfId="24" applyFont="1" applyFill="1" applyBorder="1" applyAlignment="1">
      <alignment horizontal="center" vertical="center" wrapText="1"/>
    </xf>
    <xf numFmtId="194" fontId="13" fillId="3" borderId="4" xfId="9" applyNumberFormat="1" applyFont="1" applyFill="1" applyBorder="1" applyAlignment="1">
      <alignment horizontal="center" vertical="center" wrapText="1"/>
    </xf>
    <xf numFmtId="0" fontId="13" fillId="7" borderId="1" xfId="24" quotePrefix="1" applyFont="1" applyFill="1" applyBorder="1" applyAlignment="1">
      <alignment horizontal="center" vertical="center" wrapText="1"/>
    </xf>
    <xf numFmtId="9" fontId="13" fillId="8" borderId="1" xfId="31" applyFont="1" applyFill="1" applyBorder="1" applyAlignment="1">
      <alignment horizontal="center" vertical="center" wrapText="1"/>
    </xf>
    <xf numFmtId="0" fontId="13" fillId="8" borderId="1" xfId="24" applyFont="1" applyFill="1" applyBorder="1" applyAlignment="1">
      <alignment horizontal="center" vertical="center" wrapText="1"/>
    </xf>
    <xf numFmtId="194" fontId="13" fillId="3" borderId="3" xfId="9" applyNumberFormat="1" applyFont="1" applyFill="1" applyBorder="1" applyAlignment="1">
      <alignment horizontal="center" vertical="center" wrapText="1"/>
    </xf>
    <xf numFmtId="0" fontId="20" fillId="9" borderId="5" xfId="24" applyFont="1" applyFill="1" applyBorder="1" applyAlignment="1">
      <alignment vertical="center" wrapText="1"/>
    </xf>
    <xf numFmtId="0" fontId="13" fillId="10" borderId="1" xfId="24" applyFont="1" applyFill="1" applyBorder="1" applyAlignment="1">
      <alignment horizontal="center" vertical="center" wrapText="1"/>
    </xf>
    <xf numFmtId="0" fontId="13" fillId="10" borderId="1" xfId="24" quotePrefix="1" applyFont="1" applyFill="1" applyBorder="1" applyAlignment="1">
      <alignment horizontal="center" vertical="center" wrapText="1"/>
    </xf>
    <xf numFmtId="9" fontId="13" fillId="10" borderId="1" xfId="31" applyFont="1" applyFill="1" applyBorder="1" applyAlignment="1">
      <alignment horizontal="center" vertical="center" wrapText="1"/>
    </xf>
    <xf numFmtId="0" fontId="9" fillId="11" borderId="2" xfId="24" applyFont="1" applyFill="1" applyBorder="1" applyAlignment="1">
      <alignment horizontal="center" vertical="center" wrapText="1"/>
    </xf>
    <xf numFmtId="0" fontId="9" fillId="0" borderId="2" xfId="24" applyFont="1" applyBorder="1" applyAlignment="1">
      <alignment horizontal="center" vertical="center" wrapText="1"/>
    </xf>
    <xf numFmtId="0" fontId="9" fillId="11" borderId="1" xfId="24" applyFont="1" applyFill="1" applyBorder="1" applyAlignment="1">
      <alignment horizontal="justify" vertical="center" wrapText="1"/>
    </xf>
    <xf numFmtId="0" fontId="9" fillId="0" borderId="1" xfId="24" applyFont="1" applyBorder="1" applyAlignment="1">
      <alignment horizontal="center" vertical="center" wrapText="1"/>
    </xf>
    <xf numFmtId="0" fontId="9" fillId="11" borderId="1" xfId="24" applyFont="1" applyFill="1" applyBorder="1" applyAlignment="1">
      <alignment horizontal="center" vertical="center" wrapText="1"/>
    </xf>
    <xf numFmtId="14" fontId="9" fillId="11" borderId="1" xfId="0" applyNumberFormat="1" applyFont="1" applyFill="1" applyBorder="1" applyAlignment="1">
      <alignment horizontal="center" vertical="center" wrapText="1"/>
    </xf>
    <xf numFmtId="9" fontId="9" fillId="0" borderId="1" xfId="31" applyFont="1" applyBorder="1" applyAlignment="1">
      <alignment horizontal="center" vertical="center" wrapText="1"/>
    </xf>
    <xf numFmtId="9" fontId="9" fillId="12" borderId="1" xfId="31" applyFont="1" applyFill="1" applyBorder="1" applyAlignment="1">
      <alignment horizontal="center" vertical="center" wrapText="1"/>
    </xf>
    <xf numFmtId="192" fontId="9" fillId="11" borderId="1" xfId="31" applyNumberFormat="1" applyFont="1" applyFill="1" applyBorder="1" applyAlignment="1">
      <alignment horizontal="center" vertical="center"/>
    </xf>
    <xf numFmtId="1" fontId="9" fillId="11" borderId="1" xfId="31" applyNumberFormat="1" applyFont="1" applyFill="1" applyBorder="1" applyAlignment="1">
      <alignment horizontal="center" vertical="center"/>
    </xf>
    <xf numFmtId="188" fontId="9" fillId="0" borderId="2" xfId="12" applyFont="1" applyFill="1" applyBorder="1" applyAlignment="1">
      <alignment horizontal="center" vertical="center" wrapText="1"/>
    </xf>
    <xf numFmtId="0" fontId="9" fillId="0" borderId="3" xfId="24" applyFont="1" applyBorder="1" applyAlignment="1">
      <alignment horizontal="center" vertical="center" wrapText="1"/>
    </xf>
    <xf numFmtId="9" fontId="20" fillId="13" borderId="1" xfId="31" applyNumberFormat="1" applyFont="1" applyFill="1" applyBorder="1" applyAlignment="1">
      <alignment horizontal="center" vertical="center"/>
    </xf>
    <xf numFmtId="192" fontId="20" fillId="11" borderId="0" xfId="31" applyNumberFormat="1" applyFont="1" applyFill="1" applyBorder="1" applyAlignment="1">
      <alignment horizontal="center" vertical="center"/>
    </xf>
    <xf numFmtId="0" fontId="13" fillId="9" borderId="1" xfId="24" applyFont="1" applyFill="1" applyBorder="1" applyAlignment="1">
      <alignment vertical="center" wrapText="1"/>
    </xf>
    <xf numFmtId="0" fontId="9" fillId="0" borderId="1" xfId="24" applyFont="1" applyBorder="1" applyAlignment="1">
      <alignment horizontal="justify" vertical="center" wrapText="1"/>
    </xf>
    <xf numFmtId="14" fontId="9" fillId="0" borderId="1" xfId="24" applyNumberFormat="1" applyFont="1" applyFill="1" applyBorder="1" applyAlignment="1">
      <alignment horizontal="center" vertical="center" wrapText="1"/>
    </xf>
    <xf numFmtId="9" fontId="9" fillId="0" borderId="1" xfId="31" applyFont="1" applyFill="1" applyBorder="1" applyAlignment="1">
      <alignment horizontal="center" vertical="center" wrapText="1"/>
    </xf>
    <xf numFmtId="9" fontId="9" fillId="0" borderId="1" xfId="31" applyNumberFormat="1" applyFont="1" applyBorder="1" applyAlignment="1">
      <alignment horizontal="center" vertical="center" wrapText="1"/>
    </xf>
    <xf numFmtId="10" fontId="9" fillId="0" borderId="1" xfId="24" applyNumberFormat="1" applyFont="1" applyBorder="1" applyAlignment="1">
      <alignment horizontal="center" vertical="center"/>
    </xf>
    <xf numFmtId="0" fontId="9" fillId="0" borderId="1" xfId="24" applyFont="1" applyFill="1" applyBorder="1" applyAlignment="1">
      <alignment horizontal="center" vertical="center" wrapText="1"/>
    </xf>
    <xf numFmtId="192" fontId="9" fillId="0" borderId="0" xfId="24" applyNumberFormat="1" applyFont="1" applyAlignment="1">
      <alignment vertical="center"/>
    </xf>
    <xf numFmtId="9" fontId="9" fillId="0" borderId="1" xfId="24" applyNumberFormat="1" applyFont="1" applyFill="1" applyBorder="1" applyAlignment="1">
      <alignment horizontal="center" vertical="center" wrapText="1"/>
    </xf>
    <xf numFmtId="0" fontId="9" fillId="0" borderId="1" xfId="24" applyFont="1" applyFill="1" applyBorder="1" applyAlignment="1">
      <alignment horizontal="justify" vertical="center"/>
    </xf>
    <xf numFmtId="192" fontId="9" fillId="0" borderId="1" xfId="31" applyNumberFormat="1" applyFont="1" applyBorder="1" applyAlignment="1">
      <alignment horizontal="center" vertical="center" wrapText="1"/>
    </xf>
    <xf numFmtId="192" fontId="9" fillId="0" borderId="1" xfId="24" applyNumberFormat="1" applyFont="1" applyFill="1" applyBorder="1" applyAlignment="1">
      <alignment horizontal="center" vertical="center"/>
    </xf>
    <xf numFmtId="188" fontId="9" fillId="0" borderId="6" xfId="12" applyFont="1" applyFill="1" applyBorder="1" applyAlignment="1">
      <alignment horizontal="center" vertical="center" wrapText="1"/>
    </xf>
    <xf numFmtId="0" fontId="9" fillId="0" borderId="0" xfId="24" applyFont="1" applyBorder="1" applyAlignment="1">
      <alignment vertical="center"/>
    </xf>
    <xf numFmtId="0" fontId="9" fillId="11" borderId="3" xfId="24" applyFont="1" applyFill="1" applyBorder="1" applyAlignment="1">
      <alignment horizontal="justify" vertical="center" wrapText="1"/>
    </xf>
    <xf numFmtId="0" fontId="9" fillId="0" borderId="3" xfId="24" applyFont="1" applyFill="1" applyBorder="1" applyAlignment="1">
      <alignment horizontal="center" vertical="center" wrapText="1"/>
    </xf>
    <xf numFmtId="9" fontId="9" fillId="0" borderId="3" xfId="24" applyNumberFormat="1" applyFont="1" applyFill="1" applyBorder="1" applyAlignment="1">
      <alignment horizontal="center" vertical="center" wrapText="1"/>
    </xf>
    <xf numFmtId="9" fontId="9" fillId="12" borderId="3" xfId="31" applyFont="1" applyFill="1" applyBorder="1" applyAlignment="1">
      <alignment horizontal="center" vertical="center" wrapText="1"/>
    </xf>
    <xf numFmtId="192" fontId="9" fillId="11" borderId="3" xfId="31" applyNumberFormat="1" applyFont="1" applyFill="1" applyBorder="1" applyAlignment="1">
      <alignment horizontal="center" vertical="center"/>
    </xf>
    <xf numFmtId="1" fontId="9" fillId="11" borderId="3" xfId="31" applyNumberFormat="1" applyFont="1" applyFill="1" applyBorder="1" applyAlignment="1">
      <alignment horizontal="center" vertical="center"/>
    </xf>
    <xf numFmtId="192" fontId="9" fillId="0" borderId="4" xfId="31" applyNumberFormat="1" applyFont="1" applyBorder="1" applyAlignment="1">
      <alignment horizontal="center" vertical="center" wrapText="1"/>
    </xf>
    <xf numFmtId="192" fontId="9" fillId="0" borderId="3" xfId="24" applyNumberFormat="1" applyFont="1" applyFill="1" applyBorder="1" applyAlignment="1">
      <alignment horizontal="center" vertical="center"/>
    </xf>
    <xf numFmtId="0" fontId="9" fillId="0" borderId="7" xfId="24" applyFont="1" applyBorder="1" applyAlignment="1">
      <alignment horizontal="center" vertical="center" wrapText="1"/>
    </xf>
    <xf numFmtId="0" fontId="9" fillId="0" borderId="1" xfId="24" applyFont="1" applyFill="1" applyBorder="1" applyAlignment="1">
      <alignment horizontal="justify" vertical="center" wrapText="1"/>
    </xf>
    <xf numFmtId="10" fontId="9" fillId="0" borderId="1" xfId="24" applyNumberFormat="1" applyFont="1" applyFill="1" applyBorder="1" applyAlignment="1">
      <alignment horizontal="center" vertical="center"/>
    </xf>
    <xf numFmtId="0" fontId="9" fillId="0" borderId="7" xfId="24" applyFont="1" applyFill="1" applyBorder="1" applyAlignment="1">
      <alignment horizontal="center" vertical="center" wrapText="1"/>
    </xf>
    <xf numFmtId="0" fontId="21" fillId="0" borderId="0" xfId="24" applyFont="1" applyBorder="1" applyAlignment="1">
      <alignment vertical="center"/>
    </xf>
    <xf numFmtId="0" fontId="21" fillId="0" borderId="0" xfId="24" applyFont="1" applyAlignment="1">
      <alignment vertical="center"/>
    </xf>
    <xf numFmtId="14" fontId="9" fillId="0" borderId="1" xfId="24" applyNumberFormat="1" applyFont="1" applyBorder="1" applyAlignment="1">
      <alignment horizontal="center" vertical="center" wrapText="1"/>
    </xf>
    <xf numFmtId="10" fontId="20" fillId="11" borderId="0" xfId="31" applyNumberFormat="1" applyFont="1" applyFill="1" applyBorder="1" applyAlignment="1">
      <alignment horizontal="center" vertical="center"/>
    </xf>
    <xf numFmtId="0" fontId="20" fillId="9" borderId="1" xfId="24" applyFont="1" applyFill="1" applyBorder="1" applyAlignment="1">
      <alignment vertical="center" wrapText="1"/>
    </xf>
    <xf numFmtId="0" fontId="20" fillId="9" borderId="8" xfId="24" applyFont="1" applyFill="1" applyBorder="1" applyAlignment="1">
      <alignment vertical="center" wrapText="1"/>
    </xf>
    <xf numFmtId="0" fontId="9" fillId="11" borderId="1" xfId="24" applyFont="1" applyFill="1" applyBorder="1" applyAlignment="1">
      <alignment horizontal="center" vertical="center" wrapText="1"/>
    </xf>
    <xf numFmtId="14" fontId="9" fillId="11" borderId="1" xfId="24" applyNumberFormat="1" applyFont="1" applyFill="1" applyBorder="1" applyAlignment="1">
      <alignment horizontal="center" vertical="center" wrapText="1"/>
    </xf>
    <xf numFmtId="9" fontId="9" fillId="11" borderId="1" xfId="31" applyFont="1" applyFill="1" applyBorder="1" applyAlignment="1">
      <alignment horizontal="center" vertical="center" wrapText="1"/>
    </xf>
    <xf numFmtId="9" fontId="9" fillId="14" borderId="1" xfId="31" applyFont="1" applyFill="1" applyBorder="1" applyAlignment="1">
      <alignment horizontal="center" vertical="center" wrapText="1"/>
    </xf>
    <xf numFmtId="192" fontId="9" fillId="0" borderId="1" xfId="31" applyNumberFormat="1" applyFont="1" applyFill="1" applyBorder="1" applyAlignment="1">
      <alignment horizontal="center" vertical="center"/>
    </xf>
    <xf numFmtId="9" fontId="9" fillId="11" borderId="2" xfId="31" applyFont="1" applyFill="1" applyBorder="1" applyAlignment="1">
      <alignment horizontal="center" vertical="center" wrapText="1"/>
    </xf>
    <xf numFmtId="14" fontId="9" fillId="11" borderId="1" xfId="12" applyNumberFormat="1" applyFont="1" applyFill="1" applyBorder="1" applyAlignment="1">
      <alignment horizontal="center" vertical="center" wrapText="1"/>
    </xf>
    <xf numFmtId="188" fontId="9" fillId="11" borderId="1" xfId="12" applyFont="1" applyFill="1" applyBorder="1" applyAlignment="1">
      <alignment horizontal="center" vertical="center" wrapText="1"/>
    </xf>
    <xf numFmtId="192" fontId="9" fillId="0" borderId="1" xfId="31" applyNumberFormat="1" applyFont="1" applyFill="1" applyBorder="1" applyAlignment="1">
      <alignment horizontal="center" vertical="center" wrapText="1"/>
    </xf>
    <xf numFmtId="9" fontId="20" fillId="13" borderId="1" xfId="31" applyFont="1" applyFill="1" applyBorder="1" applyAlignment="1">
      <alignment horizontal="center" vertical="center"/>
    </xf>
    <xf numFmtId="9" fontId="20" fillId="11" borderId="0" xfId="31" applyFont="1" applyFill="1" applyBorder="1" applyAlignment="1">
      <alignment horizontal="center" vertical="center"/>
    </xf>
    <xf numFmtId="9" fontId="9" fillId="11" borderId="1" xfId="24" applyNumberFormat="1" applyFont="1" applyFill="1" applyBorder="1" applyAlignment="1">
      <alignment horizontal="center" vertical="center" wrapText="1"/>
    </xf>
    <xf numFmtId="9" fontId="9" fillId="0" borderId="2" xfId="24" applyNumberFormat="1" applyFont="1" applyBorder="1" applyAlignment="1">
      <alignment horizontal="center" vertical="center"/>
    </xf>
    <xf numFmtId="9" fontId="9" fillId="0" borderId="2" xfId="31" applyFont="1" applyFill="1" applyBorder="1" applyAlignment="1">
      <alignment horizontal="center" vertical="center" wrapText="1"/>
    </xf>
    <xf numFmtId="9" fontId="20" fillId="13" borderId="1" xfId="31" applyFont="1" applyFill="1" applyBorder="1" applyAlignment="1">
      <alignment horizontal="right" vertical="center"/>
    </xf>
    <xf numFmtId="9" fontId="20" fillId="11" borderId="0" xfId="31" applyFont="1" applyFill="1" applyBorder="1" applyAlignment="1">
      <alignment horizontal="right" vertical="center"/>
    </xf>
    <xf numFmtId="9" fontId="9" fillId="0" borderId="1" xfId="24" applyNumberFormat="1" applyFont="1" applyBorder="1" applyAlignment="1">
      <alignment horizontal="center" vertical="center" wrapText="1"/>
    </xf>
    <xf numFmtId="0" fontId="9" fillId="11" borderId="1" xfId="24" applyFont="1" applyFill="1" applyBorder="1" applyAlignment="1">
      <alignment horizontal="justify" vertical="center"/>
    </xf>
    <xf numFmtId="9" fontId="20" fillId="15" borderId="5" xfId="24" applyNumberFormat="1" applyFont="1" applyFill="1" applyBorder="1" applyAlignment="1" applyProtection="1">
      <alignment vertical="center" wrapText="1"/>
      <protection locked="0"/>
    </xf>
    <xf numFmtId="9" fontId="20" fillId="15" borderId="8" xfId="24" applyNumberFormat="1" applyFont="1" applyFill="1" applyBorder="1" applyAlignment="1" applyProtection="1">
      <alignment vertical="center" wrapText="1"/>
      <protection locked="0"/>
    </xf>
    <xf numFmtId="9" fontId="13" fillId="11" borderId="0" xfId="31" applyFont="1" applyFill="1" applyBorder="1" applyAlignment="1">
      <alignment horizontal="center" vertical="center"/>
    </xf>
    <xf numFmtId="0" fontId="9" fillId="11" borderId="2" xfId="24" applyFont="1" applyFill="1" applyBorder="1" applyAlignment="1" applyProtection="1">
      <alignment horizontal="center" vertical="center" wrapText="1"/>
      <protection locked="0"/>
    </xf>
    <xf numFmtId="0" fontId="9" fillId="0" borderId="1" xfId="24" applyFont="1" applyBorder="1" applyAlignment="1" applyProtection="1">
      <alignment horizontal="center" vertical="center" wrapText="1"/>
      <protection locked="0"/>
    </xf>
    <xf numFmtId="0" fontId="9" fillId="11" borderId="1" xfId="24" applyFont="1" applyFill="1" applyBorder="1" applyAlignment="1" applyProtection="1">
      <alignment horizontal="justify" vertical="center"/>
      <protection locked="0"/>
    </xf>
    <xf numFmtId="0" fontId="9" fillId="11" borderId="1" xfId="24" applyFont="1" applyFill="1" applyBorder="1" applyAlignment="1" applyProtection="1">
      <alignment horizontal="center" vertical="center" wrapText="1"/>
      <protection locked="0"/>
    </xf>
    <xf numFmtId="9" fontId="9" fillId="11" borderId="1" xfId="31" applyFont="1" applyFill="1" applyBorder="1" applyAlignment="1" applyProtection="1">
      <alignment horizontal="center" vertical="center" wrapText="1"/>
      <protection locked="0"/>
    </xf>
    <xf numFmtId="14" fontId="9" fillId="11" borderId="1" xfId="24" applyNumberFormat="1" applyFont="1" applyFill="1" applyBorder="1" applyAlignment="1" applyProtection="1">
      <alignment horizontal="center" vertical="center" wrapText="1"/>
      <protection locked="0"/>
    </xf>
    <xf numFmtId="9" fontId="9" fillId="14" borderId="1" xfId="31" applyFont="1" applyFill="1" applyBorder="1" applyAlignment="1" applyProtection="1">
      <alignment horizontal="center" vertical="center" wrapText="1"/>
      <protection locked="0"/>
    </xf>
    <xf numFmtId="9" fontId="9" fillId="0" borderId="0" xfId="24" applyNumberFormat="1" applyFont="1" applyAlignment="1">
      <alignment horizontal="center" vertical="center"/>
    </xf>
    <xf numFmtId="188" fontId="9" fillId="11" borderId="1" xfId="12" applyFont="1" applyFill="1" applyBorder="1" applyAlignment="1" applyProtection="1">
      <alignment horizontal="center" vertical="center" wrapText="1"/>
      <protection locked="0"/>
    </xf>
    <xf numFmtId="194" fontId="9" fillId="11" borderId="1" xfId="9" applyNumberFormat="1" applyFont="1" applyFill="1" applyBorder="1" applyAlignment="1" applyProtection="1">
      <alignment horizontal="center" vertical="center" wrapText="1"/>
      <protection locked="0"/>
    </xf>
    <xf numFmtId="9" fontId="9" fillId="11" borderId="1" xfId="31" applyFont="1" applyFill="1" applyBorder="1" applyAlignment="1">
      <alignment horizontal="center" vertical="center"/>
    </xf>
    <xf numFmtId="188" fontId="9" fillId="0" borderId="2" xfId="12" applyFont="1" applyFill="1" applyBorder="1" applyAlignment="1">
      <alignment vertical="center" wrapText="1"/>
    </xf>
    <xf numFmtId="9" fontId="9" fillId="0" borderId="1" xfId="31" applyFont="1" applyFill="1" applyBorder="1" applyAlignment="1">
      <alignment horizontal="center" vertical="center"/>
    </xf>
    <xf numFmtId="188" fontId="9" fillId="0" borderId="4" xfId="12" applyFont="1" applyFill="1" applyBorder="1" applyAlignment="1">
      <alignment vertical="center" wrapText="1"/>
    </xf>
    <xf numFmtId="14" fontId="22" fillId="0" borderId="1" xfId="0" applyNumberFormat="1" applyFont="1" applyFill="1" applyBorder="1" applyAlignment="1">
      <alignment horizontal="center" vertical="center"/>
    </xf>
    <xf numFmtId="14" fontId="22" fillId="0" borderId="1" xfId="0" applyNumberFormat="1" applyFont="1" applyFill="1" applyBorder="1" applyAlignment="1" applyProtection="1">
      <alignment horizontal="center" vertical="center" wrapText="1"/>
      <protection locked="0"/>
    </xf>
    <xf numFmtId="0" fontId="9" fillId="0" borderId="1" xfId="24" applyFont="1" applyBorder="1" applyAlignment="1">
      <alignment vertical="center" wrapText="1"/>
    </xf>
    <xf numFmtId="0" fontId="20" fillId="11" borderId="0" xfId="24" applyFont="1" applyFill="1" applyBorder="1" applyAlignment="1" applyProtection="1">
      <alignment horizontal="center" vertical="center" wrapText="1"/>
      <protection locked="0"/>
    </xf>
    <xf numFmtId="9" fontId="20" fillId="11" borderId="0" xfId="30" applyFont="1" applyFill="1" applyBorder="1" applyAlignment="1" applyProtection="1">
      <alignment vertical="center" wrapText="1"/>
      <protection locked="0"/>
    </xf>
    <xf numFmtId="0" fontId="13" fillId="11" borderId="0" xfId="24" applyFont="1" applyFill="1" applyBorder="1" applyAlignment="1" applyProtection="1">
      <alignment vertical="center" wrapText="1"/>
      <protection locked="0"/>
    </xf>
    <xf numFmtId="188" fontId="9" fillId="11" borderId="0" xfId="12" applyFont="1" applyFill="1" applyBorder="1" applyAlignment="1">
      <alignment horizontal="center" vertical="center" wrapText="1"/>
    </xf>
    <xf numFmtId="0" fontId="9" fillId="11" borderId="0" xfId="24" applyFont="1" applyFill="1" applyBorder="1" applyAlignment="1">
      <alignment vertical="center"/>
    </xf>
    <xf numFmtId="0" fontId="9" fillId="0" borderId="0" xfId="24" applyFont="1" applyAlignment="1">
      <alignment horizontal="justify" vertical="center"/>
    </xf>
    <xf numFmtId="9" fontId="9" fillId="0" borderId="0" xfId="31" applyFont="1" applyAlignment="1">
      <alignment horizontal="center" vertical="center"/>
    </xf>
    <xf numFmtId="194" fontId="9" fillId="0" borderId="0" xfId="9" applyNumberFormat="1" applyFont="1" applyAlignment="1">
      <alignment horizontal="center" vertical="center"/>
    </xf>
    <xf numFmtId="0" fontId="9" fillId="11" borderId="0" xfId="24" applyFont="1" applyFill="1" applyAlignment="1">
      <alignment horizontal="center" vertical="center"/>
    </xf>
    <xf numFmtId="192" fontId="9" fillId="11" borderId="1" xfId="24" applyNumberFormat="1" applyFont="1" applyFill="1" applyBorder="1" applyAlignment="1">
      <alignment horizontal="center" vertical="center" wrapText="1"/>
    </xf>
    <xf numFmtId="192" fontId="9" fillId="11" borderId="1" xfId="24" applyNumberFormat="1" applyFont="1" applyFill="1" applyBorder="1" applyAlignment="1">
      <alignment horizontal="center" vertical="center"/>
    </xf>
    <xf numFmtId="9" fontId="9" fillId="11" borderId="1" xfId="31" applyNumberFormat="1" applyFont="1" applyFill="1" applyBorder="1" applyAlignment="1">
      <alignment horizontal="center" vertical="center" wrapText="1"/>
    </xf>
    <xf numFmtId="0" fontId="9" fillId="11" borderId="0" xfId="24" applyFont="1" applyFill="1" applyAlignment="1">
      <alignment vertical="center"/>
    </xf>
    <xf numFmtId="205" fontId="23" fillId="11" borderId="16" xfId="0" applyNumberFormat="1" applyFont="1" applyFill="1" applyBorder="1" applyAlignment="1">
      <alignment horizontal="center" vertical="center" wrapText="1"/>
    </xf>
    <xf numFmtId="205" fontId="24" fillId="11" borderId="1" xfId="0" applyNumberFormat="1" applyFont="1" applyFill="1" applyBorder="1" applyAlignment="1">
      <alignment vertical="center" wrapText="1"/>
    </xf>
    <xf numFmtId="205" fontId="24" fillId="11" borderId="16" xfId="0" applyNumberFormat="1" applyFont="1" applyFill="1" applyBorder="1" applyAlignment="1">
      <alignment horizontal="center" vertical="center" wrapText="1"/>
    </xf>
    <xf numFmtId="205" fontId="24" fillId="11" borderId="17" xfId="0" applyNumberFormat="1" applyFont="1" applyFill="1" applyBorder="1" applyAlignment="1">
      <alignment horizontal="center" vertical="center" wrapText="1"/>
    </xf>
    <xf numFmtId="205" fontId="24" fillId="11" borderId="1" xfId="0" applyNumberFormat="1" applyFont="1" applyFill="1" applyBorder="1" applyAlignment="1">
      <alignment horizontal="center" vertical="center" wrapText="1"/>
    </xf>
    <xf numFmtId="14" fontId="9" fillId="11" borderId="18" xfId="0" applyNumberFormat="1" applyFont="1" applyFill="1" applyBorder="1" applyAlignment="1">
      <alignment horizontal="center" vertical="center"/>
    </xf>
    <xf numFmtId="205" fontId="24" fillId="11" borderId="18" xfId="0" applyNumberFormat="1" applyFont="1" applyFill="1" applyBorder="1" applyAlignment="1">
      <alignment horizontal="center" vertical="center" wrapText="1"/>
    </xf>
    <xf numFmtId="205" fontId="24" fillId="11" borderId="16" xfId="0" applyNumberFormat="1" applyFont="1" applyFill="1" applyBorder="1" applyAlignment="1">
      <alignment horizontal="center" vertical="center"/>
    </xf>
    <xf numFmtId="205" fontId="24" fillId="11" borderId="17" xfId="0" applyNumberFormat="1" applyFont="1" applyFill="1" applyBorder="1" applyAlignment="1">
      <alignment horizontal="center" vertical="center"/>
    </xf>
    <xf numFmtId="14" fontId="9" fillId="11" borderId="1" xfId="0" applyNumberFormat="1" applyFont="1" applyFill="1" applyBorder="1" applyAlignment="1">
      <alignment horizontal="center" vertical="center"/>
    </xf>
    <xf numFmtId="10" fontId="20" fillId="13" borderId="1" xfId="31" applyNumberFormat="1" applyFont="1" applyFill="1" applyBorder="1" applyAlignment="1">
      <alignment horizontal="center" vertical="center"/>
    </xf>
    <xf numFmtId="9" fontId="9" fillId="14" borderId="1" xfId="31" applyNumberFormat="1" applyFont="1" applyFill="1" applyBorder="1" applyAlignment="1">
      <alignment horizontal="center" vertical="center" wrapText="1"/>
    </xf>
    <xf numFmtId="0" fontId="9" fillId="11" borderId="1" xfId="24" applyFont="1" applyFill="1" applyBorder="1" applyAlignment="1">
      <alignment horizontal="center" vertical="center" wrapText="1"/>
    </xf>
    <xf numFmtId="0" fontId="9" fillId="11" borderId="1" xfId="24" applyFont="1" applyFill="1" applyBorder="1" applyAlignment="1">
      <alignment horizontal="center" vertical="center" wrapText="1"/>
    </xf>
    <xf numFmtId="0" fontId="9" fillId="11" borderId="1" xfId="24" applyFont="1" applyFill="1" applyBorder="1" applyAlignment="1">
      <alignment horizontal="left" vertical="center" wrapText="1"/>
    </xf>
    <xf numFmtId="9" fontId="9" fillId="0" borderId="1" xfId="31" applyNumberFormat="1" applyFont="1" applyFill="1" applyBorder="1" applyAlignment="1">
      <alignment horizontal="center" vertical="center" wrapText="1"/>
    </xf>
    <xf numFmtId="0" fontId="9" fillId="11" borderId="1" xfId="24" applyFont="1" applyFill="1" applyBorder="1" applyAlignment="1">
      <alignment horizontal="center" vertical="center" wrapText="1"/>
    </xf>
    <xf numFmtId="0" fontId="13" fillId="10" borderId="1" xfId="24" applyFont="1" applyFill="1" applyBorder="1" applyAlignment="1">
      <alignment horizontal="center" vertical="center" wrapText="1"/>
    </xf>
    <xf numFmtId="0" fontId="9" fillId="11" borderId="2" xfId="24" applyFont="1" applyFill="1" applyBorder="1" applyAlignment="1">
      <alignment horizontal="center" vertical="center" wrapText="1"/>
    </xf>
    <xf numFmtId="0" fontId="9" fillId="11" borderId="4" xfId="24" applyFont="1" applyFill="1" applyBorder="1" applyAlignment="1">
      <alignment horizontal="center" vertical="center" wrapText="1"/>
    </xf>
    <xf numFmtId="0" fontId="20" fillId="15" borderId="9" xfId="24" applyFont="1" applyFill="1" applyBorder="1" applyAlignment="1" applyProtection="1">
      <alignment horizontal="center" vertical="center" wrapText="1"/>
      <protection locked="0"/>
    </xf>
    <xf numFmtId="0" fontId="20" fillId="15" borderId="5" xfId="24" applyFont="1" applyFill="1" applyBorder="1" applyAlignment="1" applyProtection="1">
      <alignment horizontal="center" vertical="center" wrapText="1"/>
      <protection locked="0"/>
    </xf>
    <xf numFmtId="0" fontId="20" fillId="15" borderId="8" xfId="24" applyFont="1" applyFill="1" applyBorder="1" applyAlignment="1" applyProtection="1">
      <alignment horizontal="center" vertical="center" wrapText="1"/>
      <protection locked="0"/>
    </xf>
    <xf numFmtId="188" fontId="9" fillId="11" borderId="2" xfId="12" applyFont="1" applyFill="1" applyBorder="1" applyAlignment="1">
      <alignment horizontal="center" vertical="center" wrapText="1"/>
    </xf>
    <xf numFmtId="188" fontId="9" fillId="11" borderId="4" xfId="12" applyFont="1" applyFill="1" applyBorder="1" applyAlignment="1">
      <alignment horizontal="center" vertical="center" wrapText="1"/>
    </xf>
    <xf numFmtId="188" fontId="9" fillId="11" borderId="3" xfId="12" applyFont="1" applyFill="1" applyBorder="1" applyAlignment="1">
      <alignment horizontal="center" vertical="center" wrapText="1"/>
    </xf>
    <xf numFmtId="0" fontId="9" fillId="11" borderId="3" xfId="24" applyFont="1" applyFill="1" applyBorder="1" applyAlignment="1">
      <alignment horizontal="center" vertical="center" wrapText="1"/>
    </xf>
    <xf numFmtId="9" fontId="9" fillId="0" borderId="2" xfId="24" applyNumberFormat="1" applyFont="1" applyBorder="1" applyAlignment="1">
      <alignment horizontal="center" vertical="center"/>
    </xf>
    <xf numFmtId="9" fontId="9" fillId="0" borderId="4" xfId="24" applyNumberFormat="1" applyFont="1" applyBorder="1" applyAlignment="1">
      <alignment horizontal="center" vertical="center"/>
    </xf>
    <xf numFmtId="9" fontId="13" fillId="10" borderId="1" xfId="31" applyFont="1" applyFill="1" applyBorder="1" applyAlignment="1">
      <alignment horizontal="center" vertical="center" wrapText="1"/>
    </xf>
    <xf numFmtId="9" fontId="9" fillId="0" borderId="2" xfId="31" applyFont="1" applyFill="1" applyBorder="1" applyAlignment="1">
      <alignment horizontal="center" vertical="center" wrapText="1"/>
    </xf>
    <xf numFmtId="9" fontId="9" fillId="0" borderId="4" xfId="31" applyFont="1" applyFill="1" applyBorder="1" applyAlignment="1">
      <alignment horizontal="center" vertical="center" wrapText="1"/>
    </xf>
    <xf numFmtId="9" fontId="9" fillId="0" borderId="3" xfId="31" applyFont="1" applyFill="1" applyBorder="1" applyAlignment="1">
      <alignment horizontal="center" vertical="center" wrapText="1"/>
    </xf>
    <xf numFmtId="0" fontId="13" fillId="18" borderId="9" xfId="24" applyFont="1" applyFill="1" applyBorder="1" applyAlignment="1" applyProtection="1">
      <alignment horizontal="center" vertical="center" wrapText="1"/>
      <protection locked="0"/>
    </xf>
    <xf numFmtId="0" fontId="13" fillId="18" borderId="5" xfId="24" applyFont="1" applyFill="1" applyBorder="1" applyAlignment="1" applyProtection="1">
      <alignment horizontal="center" vertical="center" wrapText="1"/>
      <protection locked="0"/>
    </xf>
    <xf numFmtId="0" fontId="13" fillId="18" borderId="8" xfId="24" applyFont="1" applyFill="1" applyBorder="1" applyAlignment="1" applyProtection="1">
      <alignment horizontal="center" vertical="center" wrapText="1"/>
      <protection locked="0"/>
    </xf>
    <xf numFmtId="0" fontId="13" fillId="11" borderId="6" xfId="24" applyFont="1" applyFill="1" applyBorder="1" applyAlignment="1">
      <alignment horizontal="center" vertical="center" wrapText="1"/>
    </xf>
    <xf numFmtId="0" fontId="13" fillId="11" borderId="14" xfId="24" applyFont="1" applyFill="1" applyBorder="1" applyAlignment="1">
      <alignment horizontal="center" vertical="center" wrapText="1"/>
    </xf>
    <xf numFmtId="0" fontId="13" fillId="11" borderId="12" xfId="24" applyFont="1" applyFill="1" applyBorder="1" applyAlignment="1">
      <alignment horizontal="center" vertical="center" wrapText="1"/>
    </xf>
    <xf numFmtId="0" fontId="9" fillId="17" borderId="9" xfId="24" applyFont="1" applyFill="1" applyBorder="1" applyAlignment="1" applyProtection="1">
      <alignment horizontal="center" vertical="center" wrapText="1"/>
      <protection locked="0"/>
    </xf>
    <xf numFmtId="0" fontId="9" fillId="17" borderId="5" xfId="24" applyFont="1" applyFill="1" applyBorder="1" applyAlignment="1" applyProtection="1">
      <alignment horizontal="center" vertical="center" wrapText="1"/>
      <protection locked="0"/>
    </xf>
    <xf numFmtId="0" fontId="9" fillId="17" borderId="10" xfId="24" applyFont="1" applyFill="1" applyBorder="1" applyAlignment="1" applyProtection="1">
      <alignment horizontal="center" vertical="center" wrapText="1"/>
      <protection locked="0"/>
    </xf>
    <xf numFmtId="0" fontId="9" fillId="17" borderId="8" xfId="24" applyFont="1" applyFill="1" applyBorder="1" applyAlignment="1" applyProtection="1">
      <alignment horizontal="center" vertical="center" wrapText="1"/>
      <protection locked="0"/>
    </xf>
    <xf numFmtId="9" fontId="9" fillId="11" borderId="2" xfId="31" applyFont="1" applyFill="1" applyBorder="1" applyAlignment="1">
      <alignment horizontal="center" vertical="center" wrapText="1"/>
    </xf>
    <xf numFmtId="9" fontId="9" fillId="11" borderId="3" xfId="31" applyFont="1" applyFill="1" applyBorder="1" applyAlignment="1">
      <alignment horizontal="center" vertical="center" wrapText="1"/>
    </xf>
    <xf numFmtId="194" fontId="9" fillId="0" borderId="5" xfId="9" applyNumberFormat="1" applyFont="1" applyBorder="1" applyAlignment="1">
      <alignment horizontal="center" vertical="center"/>
    </xf>
    <xf numFmtId="0" fontId="25" fillId="9" borderId="9" xfId="24" applyFont="1" applyFill="1" applyBorder="1" applyAlignment="1">
      <alignment horizontal="center" vertical="center" wrapText="1"/>
    </xf>
    <xf numFmtId="0" fontId="25" fillId="9" borderId="5" xfId="24" applyFont="1" applyFill="1" applyBorder="1" applyAlignment="1">
      <alignment horizontal="center" vertical="center" wrapText="1"/>
    </xf>
    <xf numFmtId="192" fontId="9" fillId="0" borderId="1" xfId="24" applyNumberFormat="1" applyFont="1" applyBorder="1" applyAlignment="1">
      <alignment horizontal="center" vertical="center"/>
    </xf>
    <xf numFmtId="0" fontId="9" fillId="0" borderId="1" xfId="24" applyFont="1" applyBorder="1" applyAlignment="1">
      <alignment horizontal="center" vertical="center"/>
    </xf>
    <xf numFmtId="188" fontId="9" fillId="0" borderId="8" xfId="12" applyFont="1" applyFill="1" applyBorder="1" applyAlignment="1">
      <alignment horizontal="center" vertical="center" wrapText="1"/>
    </xf>
    <xf numFmtId="0" fontId="9" fillId="0" borderId="1" xfId="24" applyFont="1" applyBorder="1" applyAlignment="1">
      <alignment horizontal="center" vertical="center" wrapText="1"/>
    </xf>
    <xf numFmtId="9" fontId="9" fillId="0" borderId="1" xfId="31" applyFont="1" applyFill="1" applyBorder="1" applyAlignment="1">
      <alignment horizontal="center" vertical="center" wrapText="1"/>
    </xf>
    <xf numFmtId="188" fontId="9" fillId="0" borderId="2" xfId="12" applyFont="1" applyFill="1" applyBorder="1" applyAlignment="1">
      <alignment horizontal="center" vertical="center" wrapText="1"/>
    </xf>
    <xf numFmtId="188" fontId="9" fillId="0" borderId="4" xfId="12" applyFont="1" applyFill="1" applyBorder="1" applyAlignment="1">
      <alignment horizontal="center" vertical="center" wrapText="1"/>
    </xf>
    <xf numFmtId="188" fontId="9" fillId="0" borderId="14" xfId="12" applyFont="1" applyFill="1" applyBorder="1" applyAlignment="1">
      <alignment horizontal="center" vertical="center" wrapText="1"/>
    </xf>
    <xf numFmtId="194" fontId="9" fillId="0" borderId="13" xfId="9" applyNumberFormat="1" applyFont="1" applyBorder="1" applyAlignment="1">
      <alignment horizontal="center" vertical="center"/>
    </xf>
    <xf numFmtId="194" fontId="9" fillId="0" borderId="0" xfId="9" applyNumberFormat="1" applyFont="1" applyBorder="1" applyAlignment="1">
      <alignment horizontal="center" vertical="center"/>
    </xf>
    <xf numFmtId="188" fontId="9" fillId="0" borderId="15" xfId="12" applyFont="1" applyFill="1" applyBorder="1" applyAlignment="1">
      <alignment horizontal="center" vertical="center" wrapText="1"/>
    </xf>
    <xf numFmtId="9" fontId="9" fillId="0" borderId="1" xfId="31" applyNumberFormat="1" applyFont="1" applyFill="1" applyBorder="1" applyAlignment="1">
      <alignment horizontal="center" vertical="center" wrapText="1"/>
    </xf>
    <xf numFmtId="192" fontId="9" fillId="0" borderId="1" xfId="31" applyNumberFormat="1" applyFont="1" applyFill="1" applyBorder="1" applyAlignment="1">
      <alignment horizontal="center" vertical="center" wrapText="1"/>
    </xf>
    <xf numFmtId="0" fontId="20" fillId="9" borderId="1" xfId="24" applyFont="1" applyFill="1" applyBorder="1" applyAlignment="1">
      <alignment horizontal="center" vertical="center"/>
    </xf>
    <xf numFmtId="0" fontId="9" fillId="0" borderId="2" xfId="24" applyFont="1" applyBorder="1" applyAlignment="1">
      <alignment horizontal="center" vertical="center" wrapText="1"/>
    </xf>
    <xf numFmtId="0" fontId="9" fillId="0" borderId="4" xfId="24" applyFont="1" applyBorder="1" applyAlignment="1">
      <alignment horizontal="center" vertical="center" wrapText="1"/>
    </xf>
    <xf numFmtId="9" fontId="9" fillId="0" borderId="3" xfId="24" applyNumberFormat="1" applyFont="1" applyBorder="1" applyAlignment="1">
      <alignment horizontal="center" vertical="center"/>
    </xf>
    <xf numFmtId="0" fontId="20" fillId="9" borderId="1" xfId="24" applyFont="1" applyFill="1" applyBorder="1" applyAlignment="1">
      <alignment horizontal="center" vertical="center" wrapText="1"/>
    </xf>
    <xf numFmtId="9" fontId="9" fillId="0" borderId="8" xfId="31" applyFont="1" applyFill="1" applyBorder="1" applyAlignment="1">
      <alignment horizontal="center" vertical="center" wrapText="1"/>
    </xf>
    <xf numFmtId="188" fontId="9" fillId="0" borderId="3" xfId="12" applyFont="1" applyFill="1" applyBorder="1" applyAlignment="1">
      <alignment horizontal="center" vertical="center" wrapText="1"/>
    </xf>
    <xf numFmtId="0" fontId="9" fillId="0" borderId="5" xfId="24" applyFont="1" applyBorder="1" applyAlignment="1" applyProtection="1">
      <alignment horizontal="center" vertical="center" wrapText="1"/>
      <protection locked="0"/>
    </xf>
    <xf numFmtId="0" fontId="20" fillId="9" borderId="9" xfId="24" applyFont="1" applyFill="1" applyBorder="1" applyAlignment="1">
      <alignment horizontal="center" vertical="center" wrapText="1"/>
    </xf>
    <xf numFmtId="0" fontId="20" fillId="9" borderId="8" xfId="24" applyFont="1" applyFill="1" applyBorder="1" applyAlignment="1">
      <alignment horizontal="center" vertical="center" wrapText="1"/>
    </xf>
    <xf numFmtId="0" fontId="25" fillId="9" borderId="8" xfId="24" applyFont="1" applyFill="1" applyBorder="1" applyAlignment="1">
      <alignment horizontal="center" vertical="center" wrapText="1"/>
    </xf>
    <xf numFmtId="192" fontId="9" fillId="0" borderId="8" xfId="31" applyNumberFormat="1" applyFont="1" applyFill="1" applyBorder="1" applyAlignment="1">
      <alignment horizontal="center" vertical="center" wrapText="1"/>
    </xf>
    <xf numFmtId="9" fontId="9" fillId="11" borderId="1" xfId="31" applyFont="1" applyFill="1" applyBorder="1" applyAlignment="1">
      <alignment horizontal="center" vertical="center"/>
    </xf>
    <xf numFmtId="0" fontId="20" fillId="9" borderId="5" xfId="24" applyFont="1" applyFill="1" applyBorder="1" applyAlignment="1">
      <alignment horizontal="center" vertical="center" wrapText="1"/>
    </xf>
    <xf numFmtId="9" fontId="9" fillId="11" borderId="2" xfId="24" applyNumberFormat="1" applyFont="1" applyFill="1" applyBorder="1" applyAlignment="1">
      <alignment horizontal="center" vertical="center" wrapText="1"/>
    </xf>
    <xf numFmtId="9" fontId="9" fillId="11" borderId="4" xfId="24" applyNumberFormat="1" applyFont="1" applyFill="1" applyBorder="1" applyAlignment="1">
      <alignment horizontal="center" vertical="center" wrapText="1"/>
    </xf>
    <xf numFmtId="9" fontId="9" fillId="0" borderId="2" xfId="31" applyNumberFormat="1" applyFont="1" applyFill="1" applyBorder="1" applyAlignment="1">
      <alignment horizontal="center" vertical="center" wrapText="1"/>
    </xf>
    <xf numFmtId="9" fontId="9" fillId="0" borderId="4" xfId="31" applyNumberFormat="1" applyFont="1" applyFill="1" applyBorder="1" applyAlignment="1">
      <alignment horizontal="center" vertical="center" wrapText="1"/>
    </xf>
    <xf numFmtId="192" fontId="9" fillId="0" borderId="2" xfId="31" applyNumberFormat="1" applyFont="1" applyFill="1" applyBorder="1" applyAlignment="1">
      <alignment horizontal="center" vertical="center" wrapText="1"/>
    </xf>
    <xf numFmtId="192" fontId="9" fillId="0" borderId="4" xfId="31" applyNumberFormat="1" applyFont="1" applyFill="1" applyBorder="1" applyAlignment="1">
      <alignment horizontal="center" vertical="center" wrapText="1"/>
    </xf>
    <xf numFmtId="9" fontId="9" fillId="0" borderId="2" xfId="31" applyNumberFormat="1" applyFont="1" applyBorder="1" applyAlignment="1">
      <alignment horizontal="center" vertical="center" wrapText="1"/>
    </xf>
    <xf numFmtId="9" fontId="9" fillId="0" borderId="3" xfId="31" applyNumberFormat="1" applyFont="1" applyBorder="1" applyAlignment="1">
      <alignment horizontal="center" vertical="center" wrapText="1"/>
    </xf>
    <xf numFmtId="9" fontId="13" fillId="16" borderId="1" xfId="31" applyFont="1" applyFill="1" applyBorder="1" applyAlignment="1">
      <alignment horizontal="center" vertical="center" wrapText="1"/>
    </xf>
    <xf numFmtId="9" fontId="9" fillId="0" borderId="3" xfId="31" applyNumberFormat="1" applyFont="1" applyFill="1" applyBorder="1" applyAlignment="1">
      <alignment horizontal="center" vertical="center" wrapText="1"/>
    </xf>
    <xf numFmtId="9" fontId="9" fillId="0" borderId="2" xfId="30" applyNumberFormat="1" applyFont="1" applyFill="1" applyBorder="1" applyAlignment="1">
      <alignment horizontal="center" vertical="center" wrapText="1"/>
    </xf>
    <xf numFmtId="9" fontId="9" fillId="0" borderId="3" xfId="30" applyNumberFormat="1" applyFont="1" applyFill="1" applyBorder="1" applyAlignment="1">
      <alignment horizontal="center" vertical="center" wrapText="1"/>
    </xf>
    <xf numFmtId="0" fontId="9" fillId="0" borderId="3" xfId="24" applyFont="1" applyBorder="1" applyAlignment="1">
      <alignment horizontal="center" vertical="center" wrapText="1"/>
    </xf>
    <xf numFmtId="9" fontId="9" fillId="17" borderId="1" xfId="31" applyFont="1" applyFill="1" applyBorder="1" applyAlignment="1" applyProtection="1">
      <alignment horizontal="center" vertical="center" wrapText="1"/>
      <protection locked="0"/>
    </xf>
    <xf numFmtId="0" fontId="9" fillId="17" borderId="1" xfId="24" applyFont="1" applyFill="1" applyBorder="1" applyAlignment="1" applyProtection="1">
      <alignment horizontal="center" vertical="center" wrapText="1"/>
      <protection locked="0"/>
    </xf>
    <xf numFmtId="0" fontId="13" fillId="7" borderId="2" xfId="24" applyFont="1" applyFill="1" applyBorder="1" applyAlignment="1">
      <alignment horizontal="center" vertical="center" wrapText="1"/>
    </xf>
    <xf numFmtId="0" fontId="13" fillId="7" borderId="3" xfId="24" applyFont="1" applyFill="1" applyBorder="1" applyAlignment="1">
      <alignment horizontal="center" vertical="center" wrapText="1"/>
    </xf>
    <xf numFmtId="0" fontId="9" fillId="17" borderId="1" xfId="24" applyFont="1" applyFill="1" applyBorder="1" applyAlignment="1" applyProtection="1">
      <alignment horizontal="justify" vertical="center" wrapText="1"/>
      <protection locked="0"/>
    </xf>
    <xf numFmtId="9" fontId="9" fillId="17" borderId="2" xfId="31" applyFont="1" applyFill="1" applyBorder="1" applyAlignment="1" applyProtection="1">
      <alignment horizontal="center" vertical="center" wrapText="1"/>
      <protection locked="0"/>
    </xf>
    <xf numFmtId="9" fontId="9" fillId="17" borderId="4" xfId="31" applyFont="1" applyFill="1" applyBorder="1" applyAlignment="1" applyProtection="1">
      <alignment horizontal="center" vertical="center" wrapText="1"/>
      <protection locked="0"/>
    </xf>
    <xf numFmtId="9" fontId="9" fillId="17" borderId="3" xfId="31" applyFont="1" applyFill="1" applyBorder="1" applyAlignment="1" applyProtection="1">
      <alignment horizontal="center" vertical="center" wrapText="1"/>
      <protection locked="0"/>
    </xf>
    <xf numFmtId="9" fontId="13" fillId="8" borderId="2" xfId="31" applyFont="1" applyFill="1" applyBorder="1" applyAlignment="1">
      <alignment horizontal="center" vertical="center" wrapText="1"/>
    </xf>
    <xf numFmtId="9" fontId="13" fillId="8" borderId="3" xfId="31" applyFont="1" applyFill="1" applyBorder="1" applyAlignment="1">
      <alignment horizontal="center" vertical="center" wrapText="1"/>
    </xf>
    <xf numFmtId="0" fontId="13" fillId="2" borderId="13" xfId="24" applyFont="1" applyFill="1" applyBorder="1" applyAlignment="1">
      <alignment horizontal="center" vertical="center" wrapText="1"/>
    </xf>
    <xf numFmtId="0" fontId="13" fillId="2" borderId="0" xfId="24" applyFont="1" applyFill="1" applyBorder="1" applyAlignment="1">
      <alignment horizontal="center" vertical="center" wrapText="1"/>
    </xf>
    <xf numFmtId="0" fontId="13" fillId="2" borderId="7" xfId="24" applyFont="1" applyFill="1" applyBorder="1" applyAlignment="1">
      <alignment horizontal="right" vertical="center" wrapText="1"/>
    </xf>
    <xf numFmtId="0" fontId="13" fillId="2" borderId="6" xfId="24" applyFont="1" applyFill="1" applyBorder="1" applyAlignment="1">
      <alignment horizontal="right" vertical="center" wrapText="1"/>
    </xf>
    <xf numFmtId="0" fontId="13" fillId="2" borderId="11" xfId="24" applyFont="1" applyFill="1" applyBorder="1" applyAlignment="1">
      <alignment horizontal="right" vertical="center" wrapText="1"/>
    </xf>
    <xf numFmtId="0" fontId="13" fillId="2" borderId="12" xfId="24" applyFont="1" applyFill="1" applyBorder="1" applyAlignment="1">
      <alignment horizontal="right" vertical="center" wrapText="1"/>
    </xf>
    <xf numFmtId="0" fontId="13" fillId="2" borderId="9" xfId="24" applyFont="1" applyFill="1" applyBorder="1" applyAlignment="1">
      <alignment horizontal="center" vertical="center" wrapText="1"/>
    </xf>
    <xf numFmtId="0" fontId="13" fillId="2" borderId="8" xfId="24" applyFont="1" applyFill="1" applyBorder="1" applyAlignment="1">
      <alignment horizontal="center" vertical="center" wrapText="1"/>
    </xf>
    <xf numFmtId="0" fontId="13" fillId="0" borderId="1" xfId="24" applyFont="1" applyBorder="1" applyAlignment="1" applyProtection="1">
      <alignment horizontal="left" vertical="center" wrapText="1"/>
      <protection locked="0"/>
    </xf>
    <xf numFmtId="194" fontId="9" fillId="17" borderId="1" xfId="9" applyNumberFormat="1" applyFont="1" applyFill="1" applyBorder="1" applyAlignment="1" applyProtection="1">
      <alignment horizontal="center" vertical="center" wrapText="1"/>
      <protection locked="0"/>
    </xf>
    <xf numFmtId="194" fontId="13" fillId="3" borderId="2" xfId="9" applyNumberFormat="1" applyFont="1" applyFill="1" applyBorder="1" applyAlignment="1">
      <alignment horizontal="center" vertical="center" wrapText="1"/>
    </xf>
    <xf numFmtId="194" fontId="13" fillId="3" borderId="3" xfId="9" applyNumberFormat="1" applyFont="1" applyFill="1" applyBorder="1" applyAlignment="1">
      <alignment horizontal="center" vertical="center" wrapText="1"/>
    </xf>
    <xf numFmtId="0" fontId="13" fillId="0" borderId="1" xfId="24" applyFont="1" applyBorder="1" applyAlignment="1">
      <alignment horizontal="left" vertical="center" wrapText="1"/>
    </xf>
    <xf numFmtId="0" fontId="13" fillId="8" borderId="11" xfId="24" applyFont="1" applyFill="1" applyBorder="1" applyAlignment="1">
      <alignment horizontal="center" vertical="center" wrapText="1"/>
    </xf>
    <xf numFmtId="0" fontId="13" fillId="8" borderId="12" xfId="24" applyFont="1" applyFill="1" applyBorder="1" applyAlignment="1">
      <alignment horizontal="center" vertical="center" wrapText="1"/>
    </xf>
    <xf numFmtId="14" fontId="13" fillId="0" borderId="1" xfId="24" applyNumberFormat="1" applyFont="1" applyBorder="1" applyAlignment="1">
      <alignment horizontal="left" vertical="center" wrapText="1"/>
    </xf>
    <xf numFmtId="0" fontId="13" fillId="0" borderId="0" xfId="24" applyFont="1" applyBorder="1" applyAlignment="1" applyProtection="1">
      <alignment horizontal="center" vertical="center" wrapText="1"/>
      <protection locked="0"/>
    </xf>
    <xf numFmtId="0" fontId="13" fillId="18" borderId="1" xfId="24" applyFont="1" applyFill="1" applyBorder="1" applyAlignment="1" applyProtection="1">
      <alignment horizontal="center" vertical="center" wrapText="1"/>
      <protection locked="0"/>
    </xf>
    <xf numFmtId="0" fontId="25" fillId="9" borderId="1" xfId="24" applyFont="1" applyFill="1" applyBorder="1" applyAlignment="1">
      <alignment horizontal="center" vertical="center" wrapText="1"/>
    </xf>
    <xf numFmtId="0" fontId="9" fillId="0" borderId="1" xfId="24" applyFont="1" applyFill="1" applyBorder="1" applyAlignment="1">
      <alignment horizontal="center" vertical="center" wrapText="1"/>
    </xf>
    <xf numFmtId="14" fontId="9" fillId="11" borderId="2" xfId="24" applyNumberFormat="1" applyFont="1" applyFill="1" applyBorder="1" applyAlignment="1">
      <alignment horizontal="center" vertical="center" wrapText="1"/>
    </xf>
    <xf numFmtId="10" fontId="9" fillId="11" borderId="2" xfId="24" applyNumberFormat="1" applyFont="1" applyFill="1" applyBorder="1" applyAlignment="1">
      <alignment horizontal="center" vertical="center"/>
    </xf>
    <xf numFmtId="10" fontId="9" fillId="11" borderId="3" xfId="24" applyNumberFormat="1" applyFont="1" applyFill="1" applyBorder="1" applyAlignment="1">
      <alignment horizontal="center" vertical="center"/>
    </xf>
    <xf numFmtId="10" fontId="9" fillId="0" borderId="2" xfId="24" applyNumberFormat="1" applyFont="1" applyBorder="1" applyAlignment="1">
      <alignment horizontal="center" vertical="center"/>
    </xf>
    <xf numFmtId="10" fontId="9" fillId="0" borderId="3" xfId="24" applyNumberFormat="1" applyFont="1" applyBorder="1" applyAlignment="1">
      <alignment horizontal="center" vertical="center"/>
    </xf>
  </cellXfs>
  <cellStyles count="43">
    <cellStyle name="BodyStyle" xfId="1"/>
    <cellStyle name="Currency" xfId="2"/>
    <cellStyle name="Euro" xfId="3"/>
    <cellStyle name="HeaderStyle" xfId="4"/>
    <cellStyle name="MainTitle" xfId="5"/>
    <cellStyle name="Millares [0] 2" xfId="6"/>
    <cellStyle name="Millares 2" xfId="7"/>
    <cellStyle name="Millares 3" xfId="8"/>
    <cellStyle name="Millares 4" xfId="9"/>
    <cellStyle name="Millares 5" xfId="10"/>
    <cellStyle name="Moneda [0] 2" xfId="11"/>
    <cellStyle name="Moneda [0] 3" xfId="12"/>
    <cellStyle name="Moneda 2" xfId="13"/>
    <cellStyle name="Moneda 2 2" xfId="14"/>
    <cellStyle name="Moneda 3" xfId="15"/>
    <cellStyle name="Moneda 3 2" xfId="16"/>
    <cellStyle name="Moneda 4" xfId="17"/>
    <cellStyle name="Moneda 4 2" xfId="18"/>
    <cellStyle name="Moneda 5" xfId="19"/>
    <cellStyle name="Moneda 5 2" xfId="20"/>
    <cellStyle name="Moneda 6" xfId="21"/>
    <cellStyle name="Moneda 7" xfId="22"/>
    <cellStyle name="Normal" xfId="0" builtinId="0"/>
    <cellStyle name="Normal 2" xfId="23"/>
    <cellStyle name="Normal 2 2" xfId="24"/>
    <cellStyle name="Normal 2 3" xfId="25"/>
    <cellStyle name="Normal 3" xfId="26"/>
    <cellStyle name="Normal 4" xfId="27"/>
    <cellStyle name="Normal 5" xfId="28"/>
    <cellStyle name="Normal 6" xfId="29"/>
    <cellStyle name="Porcentaje" xfId="30" builtinId="5"/>
    <cellStyle name="Porcentaje 2" xfId="31"/>
    <cellStyle name="Porcentaje 2 2" xfId="32"/>
    <cellStyle name="Porcentaje 3" xfId="33"/>
    <cellStyle name="Porcentaje 3 2" xfId="34"/>
    <cellStyle name="Porcentaje 4" xfId="35"/>
    <cellStyle name="Porcentaje 5" xfId="36"/>
    <cellStyle name="Porcentaje 5 2" xfId="37"/>
    <cellStyle name="Porcentaje 6" xfId="38"/>
    <cellStyle name="Porcentual 2" xfId="39"/>
    <cellStyle name="Porcentual 3" xfId="40"/>
    <cellStyle name="Porcentual 4" xfId="41"/>
    <cellStyle name="Porcentual 4 2" xfId="4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4469816272965875E-2"/>
          <c:y val="0.10011376564277588"/>
          <c:w val="0.9155301837270341"/>
          <c:h val="0.89988623435722415"/>
        </c:manualLayout>
      </c:layout>
      <c:barChart>
        <c:barDir val="bar"/>
        <c:grouping val="clustered"/>
        <c:varyColors val="0"/>
        <c:ser>
          <c:idx val="0"/>
          <c:order val="0"/>
          <c:spPr>
            <a:solidFill>
              <a:srgbClr val="4F81BD"/>
            </a:solidFill>
            <a:ln w="25400">
              <a:noFill/>
            </a:ln>
          </c:spPr>
          <c:invertIfNegative val="0"/>
          <c:dLbls>
            <c:spPr>
              <a:noFill/>
              <a:ln w="25400">
                <a:noFill/>
              </a:ln>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multiLvlStrRef>
              <c:f>Hoja1!$A$2:$B$9</c:f>
              <c:multiLvlStrCache>
                <c:ptCount val="8"/>
                <c:lvl>
                  <c:pt idx="0">
                    <c:v>Incrementar la favorabilidad de la Defensa Civil Colombiana frente a los diferentes grupos de valor</c:v>
                  </c:pt>
                  <c:pt idx="1">
                    <c:v>Desarrollar programas de educación de la entidad con enfoque diferencial, territorial e innovador</c:v>
                  </c:pt>
                  <c:pt idx="2">
                    <c:v>Diseñar y ejecutar acciones enfocadas a la asesoría, fortalecimiento y control de las Organizaciones de Defensa Civil</c:v>
                  </c:pt>
                  <c:pt idx="3">
                    <c:v>Fortalecer la estrategia de respuesta operativa y tecnológica frente a las emergencias y desastres a nivel nacional y territorial</c:v>
                  </c:pt>
                  <c:pt idx="4">
                    <c:v>Rediseñar e implementar un modelo integral de gestión del voluntariado</c:v>
                  </c:pt>
                  <c:pt idx="5">
                    <c:v>Articular recursos y capacidades en el desarrollo de las políticas sociales y ambientales</c:v>
                  </c:pt>
                  <c:pt idx="6">
                    <c:v>Implementar un modelo de optimización de gastos</c:v>
                  </c:pt>
                  <c:pt idx="7">
                    <c:v>Mejorar el Índice de Desempeño Institucional (IDI)</c:v>
                  </c:pt>
                </c:lvl>
                <c:lvl>
                  <c:pt idx="0">
                    <c:v>1</c:v>
                  </c:pt>
                  <c:pt idx="1">
                    <c:v>2</c:v>
                  </c:pt>
                  <c:pt idx="2">
                    <c:v>3</c:v>
                  </c:pt>
                  <c:pt idx="3">
                    <c:v>4</c:v>
                  </c:pt>
                  <c:pt idx="4">
                    <c:v>5</c:v>
                  </c:pt>
                  <c:pt idx="5">
                    <c:v>6</c:v>
                  </c:pt>
                  <c:pt idx="6">
                    <c:v>7</c:v>
                  </c:pt>
                  <c:pt idx="7">
                    <c:v>8</c:v>
                  </c:pt>
                </c:lvl>
              </c:multiLvlStrCache>
            </c:multiLvlStrRef>
          </c:cat>
          <c:val>
            <c:numRef>
              <c:f>Hoja1!$C$2:$C$9</c:f>
              <c:numCache>
                <c:formatCode>0%</c:formatCode>
                <c:ptCount val="8"/>
                <c:pt idx="0">
                  <c:v>0.625</c:v>
                </c:pt>
                <c:pt idx="1">
                  <c:v>0.71750000000000014</c:v>
                </c:pt>
                <c:pt idx="2">
                  <c:v>0.75</c:v>
                </c:pt>
                <c:pt idx="3">
                  <c:v>0.75</c:v>
                </c:pt>
                <c:pt idx="4">
                  <c:v>0.33329999999999999</c:v>
                </c:pt>
                <c:pt idx="5">
                  <c:v>0.72927600000000004</c:v>
                </c:pt>
                <c:pt idx="6">
                  <c:v>0.75</c:v>
                </c:pt>
                <c:pt idx="7">
                  <c:v>0.78328500000000001</c:v>
                </c:pt>
              </c:numCache>
            </c:numRef>
          </c:val>
          <c:extLst>
            <c:ext xmlns:c16="http://schemas.microsoft.com/office/drawing/2014/chart" uri="{C3380CC4-5D6E-409C-BE32-E72D297353CC}">
              <c16:uniqueId val="{00000000-F2EB-4BE1-9302-099FDC482C24}"/>
            </c:ext>
          </c:extLst>
        </c:ser>
        <c:dLbls>
          <c:showLegendKey val="0"/>
          <c:showVal val="0"/>
          <c:showCatName val="0"/>
          <c:showSerName val="0"/>
          <c:showPercent val="0"/>
          <c:showBubbleSize val="0"/>
        </c:dLbls>
        <c:gapWidth val="75"/>
        <c:axId val="670690816"/>
        <c:axId val="1"/>
      </c:barChart>
      <c:catAx>
        <c:axId val="670690816"/>
        <c:scaling>
          <c:orientation val="maxMin"/>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
        <c:crosses val="autoZero"/>
        <c:auto val="1"/>
        <c:lblAlgn val="ctr"/>
        <c:lblOffset val="100"/>
        <c:noMultiLvlLbl val="0"/>
      </c:catAx>
      <c:valAx>
        <c:axId val="1"/>
        <c:scaling>
          <c:orientation val="minMax"/>
        </c:scaling>
        <c:delete val="1"/>
        <c:axPos val="t"/>
        <c:numFmt formatCode="0%" sourceLinked="1"/>
        <c:majorTickMark val="out"/>
        <c:minorTickMark val="none"/>
        <c:tickLblPos val="nextTo"/>
        <c:crossAx val="670690816"/>
        <c:crosses val="autoZero"/>
        <c:crossBetween val="between"/>
      </c:valAx>
      <c:spPr>
        <a:noFill/>
        <a:ln w="25400">
          <a:noFill/>
        </a:ln>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0</xdr:col>
      <xdr:colOff>723900</xdr:colOff>
      <xdr:row>1</xdr:row>
      <xdr:rowOff>0</xdr:rowOff>
    </xdr:from>
    <xdr:to>
      <xdr:col>0</xdr:col>
      <xdr:colOff>1676400</xdr:colOff>
      <xdr:row>5</xdr:row>
      <xdr:rowOff>161925</xdr:rowOff>
    </xdr:to>
    <xdr:pic>
      <xdr:nvPicPr>
        <xdr:cNvPr id="1050038" name="2 Imagen">
          <a:extLst>
            <a:ext uri="{FF2B5EF4-FFF2-40B4-BE49-F238E27FC236}">
              <a16:creationId xmlns:a16="http://schemas.microsoft.com/office/drawing/2014/main" id="{11E857AC-B5F5-4381-86CA-145EE14FDF6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3900" y="180975"/>
          <a:ext cx="952500" cy="914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45</xdr:row>
      <xdr:rowOff>95250</xdr:rowOff>
    </xdr:from>
    <xdr:to>
      <xdr:col>2</xdr:col>
      <xdr:colOff>1038225</xdr:colOff>
      <xdr:row>62</xdr:row>
      <xdr:rowOff>133350</xdr:rowOff>
    </xdr:to>
    <xdr:graphicFrame macro="">
      <xdr:nvGraphicFramePr>
        <xdr:cNvPr id="1050821" name="Gráfico 1">
          <a:extLst>
            <a:ext uri="{FF2B5EF4-FFF2-40B4-BE49-F238E27FC236}">
              <a16:creationId xmlns:a16="http://schemas.microsoft.com/office/drawing/2014/main" id="{6D5DAAAC-4CD6-4DA7-8EE2-71DCD5363B5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2" tint="-0.499984740745262"/>
  </sheetPr>
  <dimension ref="A1:AH118"/>
  <sheetViews>
    <sheetView showGridLines="0" tabSelected="1" topLeftCell="D1" zoomScale="90" zoomScaleNormal="90" zoomScaleSheetLayoutView="25" workbookViewId="0">
      <selection activeCell="C83" sqref="C83:C84"/>
    </sheetView>
  </sheetViews>
  <sheetFormatPr baseColWidth="10" defaultColWidth="17.85546875" defaultRowHeight="14.25"/>
  <cols>
    <col min="1" max="1" width="29" style="10" customWidth="1"/>
    <col min="2" max="2" width="26" style="10" customWidth="1"/>
    <col min="3" max="3" width="60.85546875" style="114" customWidth="1"/>
    <col min="4" max="4" width="28.28515625" style="10" customWidth="1"/>
    <col min="5" max="5" width="35.85546875" style="10" customWidth="1"/>
    <col min="6" max="6" width="21.140625" style="10" customWidth="1"/>
    <col min="7" max="7" width="19.7109375" style="10" customWidth="1"/>
    <col min="8" max="8" width="21.5703125" style="10" customWidth="1"/>
    <col min="9" max="12" width="17.7109375" style="115" bestFit="1" customWidth="1"/>
    <col min="13" max="13" width="17.28515625" style="10" bestFit="1" customWidth="1"/>
    <col min="14" max="14" width="20" style="10" bestFit="1" customWidth="1"/>
    <col min="15" max="15" width="21.42578125" style="115" bestFit="1" customWidth="1"/>
    <col min="16" max="16" width="15.28515625" style="115" customWidth="1"/>
    <col min="17" max="17" width="17.85546875" style="115" customWidth="1"/>
    <col min="18" max="18" width="17.85546875" style="116" hidden="1" customWidth="1"/>
    <col min="19" max="19" width="58" style="116" hidden="1" customWidth="1"/>
    <col min="20" max="16384" width="17.85546875" style="1"/>
  </cols>
  <sheetData>
    <row r="1" spans="1:19" s="7" customFormat="1">
      <c r="A1" s="158"/>
      <c r="B1" s="220" t="s">
        <v>22</v>
      </c>
      <c r="C1" s="221"/>
      <c r="D1" s="221"/>
      <c r="E1" s="221"/>
      <c r="F1" s="221"/>
      <c r="G1" s="221"/>
      <c r="H1" s="221"/>
      <c r="I1" s="221"/>
      <c r="J1" s="221"/>
      <c r="K1" s="221"/>
      <c r="L1" s="221"/>
      <c r="M1" s="221"/>
      <c r="N1" s="221"/>
      <c r="O1" s="221"/>
      <c r="P1" s="221"/>
      <c r="Q1" s="159"/>
      <c r="R1" s="222" t="s">
        <v>9</v>
      </c>
      <c r="S1" s="223"/>
    </row>
    <row r="2" spans="1:19" s="7" customFormat="1">
      <c r="A2" s="159"/>
      <c r="B2" s="220"/>
      <c r="C2" s="221"/>
      <c r="D2" s="221"/>
      <c r="E2" s="221"/>
      <c r="F2" s="221"/>
      <c r="G2" s="221"/>
      <c r="H2" s="221"/>
      <c r="I2" s="221"/>
      <c r="J2" s="221"/>
      <c r="K2" s="221"/>
      <c r="L2" s="221"/>
      <c r="M2" s="221"/>
      <c r="N2" s="221"/>
      <c r="O2" s="221"/>
      <c r="P2" s="221"/>
      <c r="Q2" s="159"/>
      <c r="R2" s="224"/>
      <c r="S2" s="225"/>
    </row>
    <row r="3" spans="1:19" s="7" customFormat="1" ht="15">
      <c r="A3" s="159"/>
      <c r="B3" s="220"/>
      <c r="C3" s="221"/>
      <c r="D3" s="221"/>
      <c r="E3" s="221"/>
      <c r="F3" s="221"/>
      <c r="G3" s="221"/>
      <c r="H3" s="221"/>
      <c r="I3" s="221"/>
      <c r="J3" s="221"/>
      <c r="K3" s="221"/>
      <c r="L3" s="221"/>
      <c r="M3" s="221"/>
      <c r="N3" s="221"/>
      <c r="O3" s="221"/>
      <c r="P3" s="221"/>
      <c r="Q3" s="159"/>
      <c r="R3" s="226" t="s">
        <v>14</v>
      </c>
      <c r="S3" s="227"/>
    </row>
    <row r="4" spans="1:19" s="7" customFormat="1" ht="15">
      <c r="A4" s="159"/>
      <c r="B4" s="220"/>
      <c r="C4" s="221"/>
      <c r="D4" s="221"/>
      <c r="E4" s="221"/>
      <c r="F4" s="221"/>
      <c r="G4" s="221"/>
      <c r="H4" s="221"/>
      <c r="I4" s="221"/>
      <c r="J4" s="221"/>
      <c r="K4" s="221"/>
      <c r="L4" s="221"/>
      <c r="M4" s="221"/>
      <c r="N4" s="221"/>
      <c r="O4" s="221"/>
      <c r="P4" s="221"/>
      <c r="Q4" s="159"/>
      <c r="R4" s="8" t="s">
        <v>6</v>
      </c>
      <c r="S4" s="8" t="s">
        <v>7</v>
      </c>
    </row>
    <row r="5" spans="1:19" s="7" customFormat="1" ht="15">
      <c r="A5" s="160"/>
      <c r="B5" s="220"/>
      <c r="C5" s="221"/>
      <c r="D5" s="221"/>
      <c r="E5" s="221"/>
      <c r="F5" s="221"/>
      <c r="G5" s="221"/>
      <c r="H5" s="221"/>
      <c r="I5" s="221"/>
      <c r="J5" s="221"/>
      <c r="K5" s="221"/>
      <c r="L5" s="221"/>
      <c r="M5" s="221"/>
      <c r="N5" s="221"/>
      <c r="O5" s="221"/>
      <c r="P5" s="221"/>
      <c r="Q5" s="159"/>
      <c r="R5" s="9">
        <v>7</v>
      </c>
      <c r="S5" s="9" t="s">
        <v>8</v>
      </c>
    </row>
    <row r="6" spans="1:19" s="7" customFormat="1" ht="15">
      <c r="A6" s="228" t="s">
        <v>82</v>
      </c>
      <c r="B6" s="228"/>
      <c r="C6" s="232" t="s">
        <v>15</v>
      </c>
      <c r="D6" s="232"/>
      <c r="E6" s="232"/>
      <c r="F6" s="232"/>
      <c r="G6" s="232"/>
      <c r="H6" s="232"/>
      <c r="I6" s="232"/>
      <c r="J6" s="232"/>
      <c r="K6" s="232"/>
      <c r="L6" s="232"/>
      <c r="M6" s="232"/>
      <c r="N6" s="232"/>
      <c r="O6" s="232"/>
      <c r="P6" s="232"/>
      <c r="Q6" s="232"/>
      <c r="R6" s="232"/>
      <c r="S6" s="232"/>
    </row>
    <row r="7" spans="1:19" s="7" customFormat="1" ht="15">
      <c r="A7" s="228" t="s">
        <v>81</v>
      </c>
      <c r="B7" s="228"/>
      <c r="C7" s="235">
        <v>45658</v>
      </c>
      <c r="D7" s="235"/>
      <c r="E7" s="235"/>
      <c r="F7" s="235"/>
      <c r="G7" s="235"/>
      <c r="H7" s="235"/>
      <c r="I7" s="235"/>
      <c r="J7" s="235"/>
      <c r="K7" s="235"/>
      <c r="L7" s="235"/>
      <c r="M7" s="235"/>
      <c r="N7" s="235"/>
      <c r="O7" s="235"/>
      <c r="P7" s="235"/>
      <c r="Q7" s="235"/>
      <c r="R7" s="235"/>
      <c r="S7" s="235"/>
    </row>
    <row r="8" spans="1:19" s="10" customFormat="1" ht="15">
      <c r="A8" s="228" t="s">
        <v>34</v>
      </c>
      <c r="B8" s="228"/>
      <c r="C8" s="235" t="s">
        <v>199</v>
      </c>
      <c r="D8" s="235"/>
      <c r="E8" s="235"/>
      <c r="F8" s="235"/>
      <c r="G8" s="235"/>
      <c r="H8" s="235"/>
      <c r="I8" s="235"/>
      <c r="J8" s="235"/>
      <c r="K8" s="235"/>
      <c r="L8" s="235"/>
      <c r="M8" s="235"/>
      <c r="N8" s="235"/>
      <c r="O8" s="235"/>
      <c r="P8" s="235"/>
      <c r="Q8" s="235"/>
      <c r="R8" s="235"/>
      <c r="S8" s="235"/>
    </row>
    <row r="9" spans="1:19" s="11" customFormat="1" ht="15">
      <c r="A9" s="236"/>
      <c r="B9" s="236"/>
      <c r="C9" s="236"/>
      <c r="D9" s="236"/>
      <c r="E9" s="236"/>
      <c r="F9" s="236"/>
      <c r="G9" s="236"/>
      <c r="H9" s="236"/>
      <c r="I9" s="236"/>
      <c r="J9" s="236"/>
      <c r="K9" s="236"/>
      <c r="L9" s="236"/>
      <c r="M9" s="236"/>
      <c r="N9" s="236"/>
      <c r="O9" s="236"/>
      <c r="P9" s="236"/>
      <c r="Q9" s="236"/>
      <c r="R9" s="236"/>
      <c r="S9" s="236"/>
    </row>
    <row r="10" spans="1:19" s="10" customFormat="1" ht="60" hidden="1">
      <c r="A10" s="212" t="s">
        <v>0</v>
      </c>
      <c r="B10" s="12" t="s">
        <v>2</v>
      </c>
      <c r="C10" s="218" t="s">
        <v>83</v>
      </c>
      <c r="D10" s="13" t="s">
        <v>2</v>
      </c>
      <c r="E10" s="218" t="s">
        <v>42</v>
      </c>
      <c r="F10" s="233" t="s">
        <v>23</v>
      </c>
      <c r="G10" s="234"/>
      <c r="H10" s="218" t="s">
        <v>84</v>
      </c>
      <c r="I10" s="14" t="s">
        <v>28</v>
      </c>
      <c r="J10" s="14" t="s">
        <v>28</v>
      </c>
      <c r="K10" s="14" t="s">
        <v>28</v>
      </c>
      <c r="L10" s="14" t="s">
        <v>28</v>
      </c>
      <c r="M10" s="15" t="s">
        <v>29</v>
      </c>
      <c r="N10" s="15" t="s">
        <v>79</v>
      </c>
      <c r="O10" s="14" t="s">
        <v>30</v>
      </c>
      <c r="P10" s="14" t="s">
        <v>29</v>
      </c>
      <c r="Q10" s="14" t="s">
        <v>12</v>
      </c>
      <c r="R10" s="16" t="s">
        <v>24</v>
      </c>
      <c r="S10" s="230" t="s">
        <v>56</v>
      </c>
    </row>
    <row r="11" spans="1:19" s="10" customFormat="1" ht="45" hidden="1">
      <c r="A11" s="213"/>
      <c r="B11" s="17" t="s">
        <v>5</v>
      </c>
      <c r="C11" s="219"/>
      <c r="D11" s="15" t="s">
        <v>3</v>
      </c>
      <c r="E11" s="219"/>
      <c r="F11" s="15" t="s">
        <v>35</v>
      </c>
      <c r="G11" s="15" t="s">
        <v>36</v>
      </c>
      <c r="H11" s="219"/>
      <c r="I11" s="18" t="s">
        <v>31</v>
      </c>
      <c r="J11" s="18" t="s">
        <v>31</v>
      </c>
      <c r="K11" s="18" t="s">
        <v>31</v>
      </c>
      <c r="L11" s="18" t="s">
        <v>31</v>
      </c>
      <c r="M11" s="19" t="s">
        <v>32</v>
      </c>
      <c r="N11" s="19" t="s">
        <v>1</v>
      </c>
      <c r="O11" s="18" t="s">
        <v>33</v>
      </c>
      <c r="P11" s="18" t="s">
        <v>4</v>
      </c>
      <c r="Q11" s="18" t="s">
        <v>58</v>
      </c>
      <c r="R11" s="20" t="s">
        <v>10</v>
      </c>
      <c r="S11" s="231"/>
    </row>
    <row r="12" spans="1:19" hidden="1">
      <c r="A12" s="211" t="s">
        <v>25</v>
      </c>
      <c r="B12" s="211" t="s">
        <v>37</v>
      </c>
      <c r="C12" s="214" t="s">
        <v>53</v>
      </c>
      <c r="D12" s="214" t="s">
        <v>13</v>
      </c>
      <c r="E12" s="215" t="s">
        <v>41</v>
      </c>
      <c r="F12" s="211" t="s">
        <v>38</v>
      </c>
      <c r="G12" s="211" t="s">
        <v>39</v>
      </c>
      <c r="H12" s="210" t="s">
        <v>40</v>
      </c>
      <c r="I12" s="210"/>
      <c r="J12" s="210"/>
      <c r="K12" s="210"/>
      <c r="L12" s="210"/>
      <c r="M12" s="210"/>
      <c r="N12" s="210"/>
      <c r="O12" s="210"/>
      <c r="P12" s="210"/>
      <c r="Q12" s="210"/>
      <c r="R12" s="211" t="s">
        <v>26</v>
      </c>
      <c r="S12" s="229" t="s">
        <v>57</v>
      </c>
    </row>
    <row r="13" spans="1:19" hidden="1">
      <c r="A13" s="211"/>
      <c r="B13" s="211"/>
      <c r="C13" s="214"/>
      <c r="D13" s="214"/>
      <c r="E13" s="216"/>
      <c r="F13" s="211"/>
      <c r="G13" s="211"/>
      <c r="H13" s="210"/>
      <c r="I13" s="210"/>
      <c r="J13" s="210"/>
      <c r="K13" s="210"/>
      <c r="L13" s="210"/>
      <c r="M13" s="210"/>
      <c r="N13" s="210"/>
      <c r="O13" s="210"/>
      <c r="P13" s="210"/>
      <c r="Q13" s="210"/>
      <c r="R13" s="211"/>
      <c r="S13" s="229"/>
    </row>
    <row r="14" spans="1:19" hidden="1">
      <c r="A14" s="211"/>
      <c r="B14" s="211"/>
      <c r="C14" s="214"/>
      <c r="D14" s="214"/>
      <c r="E14" s="216"/>
      <c r="F14" s="211"/>
      <c r="G14" s="211"/>
      <c r="H14" s="210"/>
      <c r="I14" s="210"/>
      <c r="J14" s="210"/>
      <c r="K14" s="210"/>
      <c r="L14" s="210"/>
      <c r="M14" s="210"/>
      <c r="N14" s="210"/>
      <c r="O14" s="210"/>
      <c r="P14" s="210"/>
      <c r="Q14" s="210"/>
      <c r="R14" s="211"/>
      <c r="S14" s="229"/>
    </row>
    <row r="15" spans="1:19" hidden="1">
      <c r="A15" s="211"/>
      <c r="B15" s="211"/>
      <c r="C15" s="214"/>
      <c r="D15" s="214"/>
      <c r="E15" s="216"/>
      <c r="F15" s="211"/>
      <c r="G15" s="211"/>
      <c r="H15" s="210"/>
      <c r="I15" s="210"/>
      <c r="J15" s="210"/>
      <c r="K15" s="210"/>
      <c r="L15" s="210"/>
      <c r="M15" s="210"/>
      <c r="N15" s="210"/>
      <c r="O15" s="210"/>
      <c r="P15" s="210"/>
      <c r="Q15" s="210"/>
      <c r="R15" s="211"/>
      <c r="S15" s="229"/>
    </row>
    <row r="16" spans="1:19" hidden="1">
      <c r="A16" s="211"/>
      <c r="B16" s="211"/>
      <c r="C16" s="214"/>
      <c r="D16" s="214"/>
      <c r="E16" s="216"/>
      <c r="F16" s="211"/>
      <c r="G16" s="211"/>
      <c r="H16" s="210"/>
      <c r="I16" s="210"/>
      <c r="J16" s="210"/>
      <c r="K16" s="210"/>
      <c r="L16" s="210"/>
      <c r="M16" s="210"/>
      <c r="N16" s="210"/>
      <c r="O16" s="210"/>
      <c r="P16" s="210"/>
      <c r="Q16" s="210"/>
      <c r="R16" s="211"/>
      <c r="S16" s="229"/>
    </row>
    <row r="17" spans="1:20" hidden="1">
      <c r="A17" s="211"/>
      <c r="B17" s="211"/>
      <c r="C17" s="214"/>
      <c r="D17" s="214"/>
      <c r="E17" s="217"/>
      <c r="F17" s="211"/>
      <c r="G17" s="211"/>
      <c r="H17" s="210"/>
      <c r="I17" s="210"/>
      <c r="J17" s="210"/>
      <c r="K17" s="210"/>
      <c r="L17" s="210"/>
      <c r="M17" s="210"/>
      <c r="N17" s="210"/>
      <c r="O17" s="210"/>
      <c r="P17" s="210"/>
      <c r="Q17" s="210"/>
      <c r="R17" s="211"/>
      <c r="S17" s="229"/>
    </row>
    <row r="18" spans="1:20" ht="45.75" hidden="1" customHeight="1">
      <c r="A18" s="155" t="s">
        <v>16</v>
      </c>
      <c r="B18" s="156"/>
      <c r="C18" s="156"/>
      <c r="D18" s="21"/>
      <c r="E18" s="168" t="s">
        <v>49</v>
      </c>
      <c r="F18" s="169"/>
      <c r="G18" s="169"/>
      <c r="H18" s="169"/>
      <c r="I18" s="169"/>
      <c r="J18" s="169"/>
      <c r="K18" s="169"/>
      <c r="L18" s="169"/>
      <c r="M18" s="169"/>
      <c r="N18" s="169"/>
      <c r="O18" s="169"/>
      <c r="P18" s="169"/>
      <c r="Q18" s="193"/>
      <c r="R18" s="191"/>
      <c r="S18" s="192"/>
    </row>
    <row r="19" spans="1:20" s="10" customFormat="1" ht="45" hidden="1">
      <c r="A19" s="139" t="s">
        <v>0</v>
      </c>
      <c r="B19" s="22" t="s">
        <v>2</v>
      </c>
      <c r="C19" s="139" t="s">
        <v>83</v>
      </c>
      <c r="D19" s="23" t="s">
        <v>2</v>
      </c>
      <c r="E19" s="151" t="s">
        <v>42</v>
      </c>
      <c r="F19" s="139" t="s">
        <v>23</v>
      </c>
      <c r="G19" s="139"/>
      <c r="H19" s="151" t="s">
        <v>84</v>
      </c>
      <c r="I19" s="24" t="s">
        <v>200</v>
      </c>
      <c r="J19" s="24" t="s">
        <v>201</v>
      </c>
      <c r="K19" s="24" t="s">
        <v>202</v>
      </c>
      <c r="L19" s="24" t="s">
        <v>203</v>
      </c>
      <c r="M19" s="22" t="s">
        <v>29</v>
      </c>
      <c r="N19" s="22" t="s">
        <v>79</v>
      </c>
      <c r="O19" s="24" t="s">
        <v>30</v>
      </c>
      <c r="P19" s="24" t="s">
        <v>29</v>
      </c>
      <c r="Q19" s="24" t="s">
        <v>12</v>
      </c>
      <c r="R19" s="205" t="s">
        <v>85</v>
      </c>
      <c r="S19" s="205" t="s">
        <v>21</v>
      </c>
    </row>
    <row r="20" spans="1:20" s="10" customFormat="1" ht="30" hidden="1">
      <c r="A20" s="139"/>
      <c r="B20" s="23" t="s">
        <v>5</v>
      </c>
      <c r="C20" s="139"/>
      <c r="D20" s="22" t="s">
        <v>3</v>
      </c>
      <c r="E20" s="151"/>
      <c r="F20" s="22" t="s">
        <v>35</v>
      </c>
      <c r="G20" s="22" t="s">
        <v>36</v>
      </c>
      <c r="H20" s="151"/>
      <c r="I20" s="24" t="s">
        <v>152</v>
      </c>
      <c r="J20" s="24" t="s">
        <v>153</v>
      </c>
      <c r="K20" s="24" t="s">
        <v>154</v>
      </c>
      <c r="L20" s="24" t="s">
        <v>155</v>
      </c>
      <c r="M20" s="22" t="s">
        <v>32</v>
      </c>
      <c r="N20" s="22" t="s">
        <v>80</v>
      </c>
      <c r="O20" s="24" t="s">
        <v>33</v>
      </c>
      <c r="P20" s="24" t="s">
        <v>4</v>
      </c>
      <c r="Q20" s="24" t="s">
        <v>58</v>
      </c>
      <c r="R20" s="205" t="s">
        <v>10</v>
      </c>
      <c r="S20" s="205"/>
    </row>
    <row r="21" spans="1:20" s="10" customFormat="1" ht="120.75" hidden="1" customHeight="1">
      <c r="A21" s="140" t="s">
        <v>54</v>
      </c>
      <c r="B21" s="184" t="s">
        <v>120</v>
      </c>
      <c r="C21" s="27" t="s">
        <v>90</v>
      </c>
      <c r="D21" s="28" t="s">
        <v>112</v>
      </c>
      <c r="E21" s="29" t="s">
        <v>197</v>
      </c>
      <c r="F21" s="30">
        <v>45658</v>
      </c>
      <c r="G21" s="30">
        <v>46022</v>
      </c>
      <c r="H21" s="31">
        <v>0.5</v>
      </c>
      <c r="I21" s="32">
        <v>0.25</v>
      </c>
      <c r="J21" s="32">
        <v>0.25</v>
      </c>
      <c r="K21" s="32">
        <v>0.25</v>
      </c>
      <c r="L21" s="32">
        <v>0</v>
      </c>
      <c r="M21" s="33">
        <f>SUM(I21:L21)*H21</f>
        <v>0.375</v>
      </c>
      <c r="N21" s="34">
        <v>1</v>
      </c>
      <c r="O21" s="181">
        <v>1</v>
      </c>
      <c r="P21" s="199">
        <f>Q21</f>
        <v>0.625</v>
      </c>
      <c r="Q21" s="207">
        <f>(M22+M21)*O21</f>
        <v>0.625</v>
      </c>
      <c r="R21" s="175">
        <v>676</v>
      </c>
      <c r="S21" s="184" t="s">
        <v>69</v>
      </c>
    </row>
    <row r="22" spans="1:20" ht="66" hidden="1" customHeight="1">
      <c r="A22" s="148"/>
      <c r="B22" s="209"/>
      <c r="C22" s="27" t="s">
        <v>89</v>
      </c>
      <c r="D22" s="28" t="s">
        <v>112</v>
      </c>
      <c r="E22" s="29" t="s">
        <v>121</v>
      </c>
      <c r="F22" s="30">
        <v>45839</v>
      </c>
      <c r="G22" s="30">
        <v>46021</v>
      </c>
      <c r="H22" s="31">
        <v>0.5</v>
      </c>
      <c r="I22" s="32">
        <v>0</v>
      </c>
      <c r="J22" s="32">
        <v>0.5</v>
      </c>
      <c r="K22" s="32">
        <v>0</v>
      </c>
      <c r="L22" s="32">
        <v>0</v>
      </c>
      <c r="M22" s="33">
        <f>SUM(I22:L22)*H22</f>
        <v>0.25</v>
      </c>
      <c r="N22" s="34">
        <v>1</v>
      </c>
      <c r="O22" s="181"/>
      <c r="P22" s="206"/>
      <c r="Q22" s="208"/>
      <c r="R22" s="189"/>
      <c r="S22" s="209"/>
    </row>
    <row r="23" spans="1:20" ht="15" hidden="1">
      <c r="A23" s="142" t="s">
        <v>86</v>
      </c>
      <c r="B23" s="143"/>
      <c r="C23" s="143"/>
      <c r="D23" s="143"/>
      <c r="E23" s="143"/>
      <c r="F23" s="143"/>
      <c r="G23" s="143"/>
      <c r="H23" s="143"/>
      <c r="I23" s="143"/>
      <c r="J23" s="143"/>
      <c r="K23" s="143"/>
      <c r="L23" s="143"/>
      <c r="M23" s="143"/>
      <c r="N23" s="143"/>
      <c r="O23" s="144"/>
      <c r="P23" s="37">
        <f>P21</f>
        <v>0.625</v>
      </c>
      <c r="Q23" s="38"/>
      <c r="R23" s="167"/>
      <c r="S23" s="167"/>
    </row>
    <row r="24" spans="1:20" hidden="1">
      <c r="A24" s="161"/>
      <c r="B24" s="162"/>
      <c r="C24" s="162"/>
      <c r="D24" s="162"/>
      <c r="E24" s="162"/>
      <c r="F24" s="162"/>
      <c r="G24" s="162"/>
      <c r="H24" s="162"/>
      <c r="I24" s="162"/>
      <c r="J24" s="162"/>
      <c r="K24" s="162"/>
      <c r="L24" s="162"/>
      <c r="M24" s="162"/>
      <c r="N24" s="162"/>
      <c r="O24" s="162"/>
      <c r="P24" s="162"/>
      <c r="Q24" s="163"/>
      <c r="R24" s="162"/>
      <c r="S24" s="164"/>
    </row>
    <row r="25" spans="1:20" s="10" customFormat="1" ht="51" hidden="1" customHeight="1">
      <c r="A25" s="237" t="s">
        <v>17</v>
      </c>
      <c r="B25" s="237"/>
      <c r="C25" s="237"/>
      <c r="D25" s="39"/>
      <c r="E25" s="238" t="s">
        <v>50</v>
      </c>
      <c r="F25" s="238"/>
      <c r="G25" s="238"/>
      <c r="H25" s="238"/>
      <c r="I25" s="238"/>
      <c r="J25" s="238"/>
      <c r="K25" s="238"/>
      <c r="L25" s="238"/>
      <c r="M25" s="238"/>
      <c r="N25" s="238"/>
      <c r="O25" s="238"/>
      <c r="P25" s="238"/>
      <c r="Q25" s="238"/>
      <c r="R25" s="191"/>
      <c r="S25" s="192"/>
    </row>
    <row r="26" spans="1:20" s="10" customFormat="1" ht="45" hidden="1">
      <c r="A26" s="139" t="s">
        <v>0</v>
      </c>
      <c r="B26" s="22" t="s">
        <v>2</v>
      </c>
      <c r="C26" s="139" t="s">
        <v>83</v>
      </c>
      <c r="D26" s="23" t="s">
        <v>2</v>
      </c>
      <c r="E26" s="151" t="s">
        <v>42</v>
      </c>
      <c r="F26" s="139" t="s">
        <v>23</v>
      </c>
      <c r="G26" s="139"/>
      <c r="H26" s="151" t="s">
        <v>84</v>
      </c>
      <c r="I26" s="24" t="s">
        <v>200</v>
      </c>
      <c r="J26" s="24" t="s">
        <v>201</v>
      </c>
      <c r="K26" s="24" t="s">
        <v>202</v>
      </c>
      <c r="L26" s="24" t="s">
        <v>203</v>
      </c>
      <c r="M26" s="22" t="s">
        <v>29</v>
      </c>
      <c r="N26" s="22" t="s">
        <v>79</v>
      </c>
      <c r="O26" s="24" t="s">
        <v>30</v>
      </c>
      <c r="P26" s="24" t="s">
        <v>29</v>
      </c>
      <c r="Q26" s="24" t="s">
        <v>12</v>
      </c>
      <c r="R26" s="205" t="s">
        <v>85</v>
      </c>
      <c r="S26" s="205" t="s">
        <v>21</v>
      </c>
    </row>
    <row r="27" spans="1:20" s="10" customFormat="1" ht="30" hidden="1">
      <c r="A27" s="139"/>
      <c r="B27" s="23" t="s">
        <v>5</v>
      </c>
      <c r="C27" s="139"/>
      <c r="D27" s="22" t="s">
        <v>3</v>
      </c>
      <c r="E27" s="151"/>
      <c r="F27" s="22" t="s">
        <v>35</v>
      </c>
      <c r="G27" s="22" t="s">
        <v>36</v>
      </c>
      <c r="H27" s="151"/>
      <c r="I27" s="24" t="s">
        <v>152</v>
      </c>
      <c r="J27" s="24" t="s">
        <v>153</v>
      </c>
      <c r="K27" s="24" t="s">
        <v>154</v>
      </c>
      <c r="L27" s="24" t="s">
        <v>155</v>
      </c>
      <c r="M27" s="22" t="s">
        <v>32</v>
      </c>
      <c r="N27" s="22" t="s">
        <v>80</v>
      </c>
      <c r="O27" s="24" t="s">
        <v>33</v>
      </c>
      <c r="P27" s="24" t="s">
        <v>4</v>
      </c>
      <c r="Q27" s="24" t="s">
        <v>58</v>
      </c>
      <c r="R27" s="205" t="s">
        <v>10</v>
      </c>
      <c r="S27" s="205"/>
    </row>
    <row r="28" spans="1:20" s="117" customFormat="1" ht="50.25" hidden="1" customHeight="1">
      <c r="A28" s="184" t="s">
        <v>122</v>
      </c>
      <c r="B28" s="184" t="s">
        <v>55</v>
      </c>
      <c r="C28" s="136" t="s">
        <v>130</v>
      </c>
      <c r="D28" s="184" t="s">
        <v>129</v>
      </c>
      <c r="E28" s="165" t="s">
        <v>132</v>
      </c>
      <c r="F28" s="240">
        <v>45658</v>
      </c>
      <c r="G28" s="240">
        <v>45838</v>
      </c>
      <c r="H28" s="73">
        <v>0.5</v>
      </c>
      <c r="I28" s="32">
        <v>0.5</v>
      </c>
      <c r="J28" s="32">
        <v>0.5</v>
      </c>
      <c r="K28" s="32">
        <v>0</v>
      </c>
      <c r="L28" s="32"/>
      <c r="M28" s="118">
        <f>SUM(I28:L28)*H28</f>
        <v>0.5</v>
      </c>
      <c r="N28" s="29">
        <v>1</v>
      </c>
      <c r="O28" s="203">
        <v>0.14000000000000001</v>
      </c>
      <c r="P28" s="199">
        <f>SUM(Q28:Q36)</f>
        <v>0.71750000000000014</v>
      </c>
      <c r="Q28" s="243">
        <f>(M29+M28)*O28</f>
        <v>0.14000000000000001</v>
      </c>
      <c r="R28" s="175">
        <v>10000000</v>
      </c>
      <c r="S28" s="184" t="s">
        <v>91</v>
      </c>
    </row>
    <row r="29" spans="1:20" ht="51" hidden="1" customHeight="1">
      <c r="A29" s="209"/>
      <c r="B29" s="209"/>
      <c r="C29" s="40" t="s">
        <v>131</v>
      </c>
      <c r="D29" s="209"/>
      <c r="E29" s="166"/>
      <c r="F29" s="148"/>
      <c r="G29" s="148"/>
      <c r="H29" s="42">
        <v>0.5</v>
      </c>
      <c r="I29" s="32">
        <v>0.5</v>
      </c>
      <c r="J29" s="32">
        <v>0.5</v>
      </c>
      <c r="K29" s="32">
        <v>0</v>
      </c>
      <c r="L29" s="32"/>
      <c r="M29" s="33">
        <f>SUM(I29:L29)*H29</f>
        <v>0.5</v>
      </c>
      <c r="N29" s="34">
        <v>1</v>
      </c>
      <c r="O29" s="204"/>
      <c r="P29" s="200"/>
      <c r="Q29" s="244"/>
      <c r="R29" s="189"/>
      <c r="S29" s="209"/>
    </row>
    <row r="30" spans="1:20" ht="87" hidden="1" customHeight="1">
      <c r="A30" s="184" t="s">
        <v>123</v>
      </c>
      <c r="B30" s="184" t="s">
        <v>55</v>
      </c>
      <c r="C30" s="40" t="s">
        <v>133</v>
      </c>
      <c r="D30" s="184" t="s">
        <v>129</v>
      </c>
      <c r="E30" s="165" t="s">
        <v>135</v>
      </c>
      <c r="F30" s="240">
        <v>45658</v>
      </c>
      <c r="G30" s="240">
        <v>46022</v>
      </c>
      <c r="H30" s="42">
        <v>0.5</v>
      </c>
      <c r="I30" s="32">
        <v>0.15</v>
      </c>
      <c r="J30" s="32">
        <v>0.25</v>
      </c>
      <c r="K30" s="32">
        <v>0.3</v>
      </c>
      <c r="L30" s="32"/>
      <c r="M30" s="33">
        <f>SUM(I30:L30)*H30</f>
        <v>0.35</v>
      </c>
      <c r="N30" s="34">
        <v>1</v>
      </c>
      <c r="O30" s="203">
        <v>0.15</v>
      </c>
      <c r="P30" s="200"/>
      <c r="Q30" s="241">
        <f>(M31+M30)*O30</f>
        <v>8.2500000000000004E-2</v>
      </c>
      <c r="R30" s="175">
        <v>510000000</v>
      </c>
      <c r="S30" s="184" t="s">
        <v>74</v>
      </c>
    </row>
    <row r="31" spans="1:20" ht="28.5" hidden="1">
      <c r="A31" s="209"/>
      <c r="B31" s="209"/>
      <c r="C31" s="40" t="s">
        <v>134</v>
      </c>
      <c r="D31" s="209"/>
      <c r="E31" s="166"/>
      <c r="F31" s="148"/>
      <c r="G31" s="148"/>
      <c r="H31" s="42">
        <v>0.5</v>
      </c>
      <c r="I31" s="32">
        <v>0.15</v>
      </c>
      <c r="J31" s="32">
        <v>0.25</v>
      </c>
      <c r="K31" s="32">
        <v>0</v>
      </c>
      <c r="L31" s="32"/>
      <c r="M31" s="33">
        <f t="shared" ref="M31:M36" si="0">SUM(I31:L31)*H31</f>
        <v>0.2</v>
      </c>
      <c r="N31" s="34">
        <v>1</v>
      </c>
      <c r="O31" s="204"/>
      <c r="P31" s="200"/>
      <c r="Q31" s="242"/>
      <c r="R31" s="189"/>
      <c r="S31" s="209"/>
      <c r="T31" s="46"/>
    </row>
    <row r="32" spans="1:20" s="121" customFormat="1" ht="42.75" hidden="1">
      <c r="A32" s="71" t="s">
        <v>124</v>
      </c>
      <c r="B32" s="71" t="s">
        <v>55</v>
      </c>
      <c r="C32" s="27" t="s">
        <v>136</v>
      </c>
      <c r="D32" s="71" t="s">
        <v>129</v>
      </c>
      <c r="E32" s="71" t="s">
        <v>137</v>
      </c>
      <c r="F32" s="72">
        <v>45717</v>
      </c>
      <c r="G32" s="72">
        <v>46006</v>
      </c>
      <c r="H32" s="82">
        <v>1</v>
      </c>
      <c r="I32" s="32">
        <v>0</v>
      </c>
      <c r="J32" s="32">
        <v>0.5</v>
      </c>
      <c r="K32" s="32">
        <v>0</v>
      </c>
      <c r="L32" s="32"/>
      <c r="M32" s="33">
        <f t="shared" si="0"/>
        <v>0.5</v>
      </c>
      <c r="N32" s="34"/>
      <c r="O32" s="120">
        <v>0.15</v>
      </c>
      <c r="P32" s="200"/>
      <c r="Q32" s="119">
        <f>M32*O32</f>
        <v>7.4999999999999997E-2</v>
      </c>
      <c r="R32" s="78">
        <v>10000000</v>
      </c>
      <c r="S32" s="71" t="s">
        <v>74</v>
      </c>
    </row>
    <row r="33" spans="1:20" ht="104.25" hidden="1" customHeight="1">
      <c r="A33" s="26" t="s">
        <v>125</v>
      </c>
      <c r="B33" s="28" t="s">
        <v>55</v>
      </c>
      <c r="C33" s="48" t="s">
        <v>138</v>
      </c>
      <c r="D33" s="28" t="s">
        <v>129</v>
      </c>
      <c r="E33" s="45" t="s">
        <v>184</v>
      </c>
      <c r="F33" s="41">
        <v>45748</v>
      </c>
      <c r="G33" s="41">
        <v>45945</v>
      </c>
      <c r="H33" s="42">
        <v>1</v>
      </c>
      <c r="I33" s="32">
        <v>0</v>
      </c>
      <c r="J33" s="32">
        <v>0</v>
      </c>
      <c r="K33" s="32">
        <v>0.5</v>
      </c>
      <c r="L33" s="32"/>
      <c r="M33" s="33">
        <f t="shared" si="0"/>
        <v>0.5</v>
      </c>
      <c r="N33" s="34"/>
      <c r="O33" s="49">
        <v>0.14000000000000001</v>
      </c>
      <c r="P33" s="200"/>
      <c r="Q33" s="50">
        <f>(M33)*O33</f>
        <v>7.0000000000000007E-2</v>
      </c>
      <c r="R33" s="51">
        <v>10000000</v>
      </c>
      <c r="S33" s="26" t="s">
        <v>70</v>
      </c>
    </row>
    <row r="34" spans="1:20" ht="73.5" hidden="1" customHeight="1">
      <c r="A34" s="26" t="s">
        <v>126</v>
      </c>
      <c r="B34" s="36" t="s">
        <v>55</v>
      </c>
      <c r="C34" s="53" t="s">
        <v>139</v>
      </c>
      <c r="D34" s="36" t="s">
        <v>129</v>
      </c>
      <c r="E34" s="54" t="s">
        <v>185</v>
      </c>
      <c r="F34" s="41">
        <v>45748</v>
      </c>
      <c r="G34" s="41">
        <v>45945</v>
      </c>
      <c r="H34" s="55">
        <v>1</v>
      </c>
      <c r="I34" s="56">
        <v>0</v>
      </c>
      <c r="J34" s="56">
        <v>0.5</v>
      </c>
      <c r="K34" s="56">
        <v>0.5</v>
      </c>
      <c r="L34" s="56"/>
      <c r="M34" s="57">
        <f>SUM(I34:L34)*H34</f>
        <v>1</v>
      </c>
      <c r="N34" s="58"/>
      <c r="O34" s="59">
        <v>0.14000000000000001</v>
      </c>
      <c r="P34" s="200"/>
      <c r="Q34" s="60">
        <f>(M34)*O34</f>
        <v>0.14000000000000001</v>
      </c>
      <c r="R34" s="175">
        <v>3706</v>
      </c>
      <c r="S34" s="61" t="s">
        <v>70</v>
      </c>
      <c r="T34" s="52"/>
    </row>
    <row r="35" spans="1:20" s="66" customFormat="1" ht="85.5" hidden="1">
      <c r="A35" s="28" t="s">
        <v>92</v>
      </c>
      <c r="B35" s="45" t="s">
        <v>55</v>
      </c>
      <c r="C35" s="62" t="s">
        <v>140</v>
      </c>
      <c r="D35" s="28" t="s">
        <v>141</v>
      </c>
      <c r="E35" s="45" t="s">
        <v>186</v>
      </c>
      <c r="F35" s="41">
        <v>45778</v>
      </c>
      <c r="G35" s="41">
        <v>46006</v>
      </c>
      <c r="H35" s="47">
        <v>1</v>
      </c>
      <c r="I35" s="32">
        <v>0</v>
      </c>
      <c r="J35" s="32">
        <v>0</v>
      </c>
      <c r="K35" s="32">
        <v>0.5</v>
      </c>
      <c r="L35" s="32"/>
      <c r="M35" s="33">
        <f t="shared" si="0"/>
        <v>0.5</v>
      </c>
      <c r="N35" s="34"/>
      <c r="O35" s="43">
        <v>0.14000000000000001</v>
      </c>
      <c r="P35" s="200"/>
      <c r="Q35" s="63">
        <f>M35*O35</f>
        <v>7.0000000000000007E-2</v>
      </c>
      <c r="R35" s="176"/>
      <c r="S35" s="64" t="s">
        <v>77</v>
      </c>
      <c r="T35" s="65"/>
    </row>
    <row r="36" spans="1:20" ht="85.5" hidden="1">
      <c r="A36" s="28" t="s">
        <v>128</v>
      </c>
      <c r="B36" s="28" t="s">
        <v>55</v>
      </c>
      <c r="C36" s="40" t="s">
        <v>142</v>
      </c>
      <c r="D36" s="28" t="s">
        <v>141</v>
      </c>
      <c r="E36" s="28" t="s">
        <v>187</v>
      </c>
      <c r="F36" s="67">
        <v>45809</v>
      </c>
      <c r="G36" s="67">
        <v>46006</v>
      </c>
      <c r="H36" s="31">
        <v>1</v>
      </c>
      <c r="I36" s="32">
        <v>0</v>
      </c>
      <c r="J36" s="32">
        <v>0</v>
      </c>
      <c r="K36" s="32">
        <v>0</v>
      </c>
      <c r="L36" s="32">
        <v>1</v>
      </c>
      <c r="M36" s="33">
        <f t="shared" si="0"/>
        <v>1</v>
      </c>
      <c r="N36" s="34"/>
      <c r="O36" s="43">
        <v>0.14000000000000001</v>
      </c>
      <c r="P36" s="206"/>
      <c r="Q36" s="44">
        <f>M36*O36</f>
        <v>0.14000000000000001</v>
      </c>
      <c r="R36" s="189"/>
      <c r="S36" s="28" t="s">
        <v>73</v>
      </c>
    </row>
    <row r="37" spans="1:20" ht="15" hidden="1">
      <c r="A37" s="142" t="s">
        <v>86</v>
      </c>
      <c r="B37" s="143"/>
      <c r="C37" s="143"/>
      <c r="D37" s="143"/>
      <c r="E37" s="143"/>
      <c r="F37" s="143"/>
      <c r="G37" s="143"/>
      <c r="H37" s="143"/>
      <c r="I37" s="143"/>
      <c r="J37" s="143"/>
      <c r="K37" s="143"/>
      <c r="L37" s="143"/>
      <c r="M37" s="143"/>
      <c r="N37" s="143"/>
      <c r="O37" s="144"/>
      <c r="P37" s="37">
        <f>P28</f>
        <v>0.71750000000000014</v>
      </c>
      <c r="Q37" s="68"/>
      <c r="R37" s="167"/>
      <c r="S37" s="167"/>
    </row>
    <row r="38" spans="1:20" hidden="1">
      <c r="A38" s="161"/>
      <c r="B38" s="162"/>
      <c r="C38" s="162"/>
      <c r="D38" s="162"/>
      <c r="E38" s="162"/>
      <c r="F38" s="162"/>
      <c r="G38" s="162"/>
      <c r="H38" s="162"/>
      <c r="I38" s="162"/>
      <c r="J38" s="162"/>
      <c r="K38" s="162"/>
      <c r="L38" s="162"/>
      <c r="M38" s="162"/>
      <c r="N38" s="162"/>
      <c r="O38" s="162"/>
      <c r="P38" s="162"/>
      <c r="Q38" s="163"/>
      <c r="R38" s="162"/>
      <c r="S38" s="164"/>
    </row>
    <row r="39" spans="1:20" ht="43.5" hidden="1" customHeight="1">
      <c r="A39" s="155" t="s">
        <v>18</v>
      </c>
      <c r="B39" s="156"/>
      <c r="C39" s="157"/>
      <c r="D39" s="69"/>
      <c r="E39" s="168" t="s">
        <v>87</v>
      </c>
      <c r="F39" s="169"/>
      <c r="G39" s="169"/>
      <c r="H39" s="169"/>
      <c r="I39" s="169"/>
      <c r="J39" s="169"/>
      <c r="K39" s="169"/>
      <c r="L39" s="169"/>
      <c r="M39" s="169"/>
      <c r="N39" s="169"/>
      <c r="O39" s="169"/>
      <c r="P39" s="169"/>
      <c r="Q39" s="169"/>
      <c r="R39" s="21"/>
      <c r="S39" s="70"/>
    </row>
    <row r="40" spans="1:20" ht="45" hidden="1">
      <c r="A40" s="139" t="s">
        <v>0</v>
      </c>
      <c r="B40" s="22" t="s">
        <v>2</v>
      </c>
      <c r="C40" s="139" t="s">
        <v>83</v>
      </c>
      <c r="D40" s="23" t="s">
        <v>2</v>
      </c>
      <c r="E40" s="151" t="s">
        <v>42</v>
      </c>
      <c r="F40" s="139" t="s">
        <v>23</v>
      </c>
      <c r="G40" s="139"/>
      <c r="H40" s="151" t="s">
        <v>84</v>
      </c>
      <c r="I40" s="24" t="s">
        <v>200</v>
      </c>
      <c r="J40" s="24" t="s">
        <v>201</v>
      </c>
      <c r="K40" s="24" t="s">
        <v>202</v>
      </c>
      <c r="L40" s="24" t="s">
        <v>203</v>
      </c>
      <c r="M40" s="22" t="s">
        <v>29</v>
      </c>
      <c r="N40" s="22" t="s">
        <v>79</v>
      </c>
      <c r="O40" s="24" t="s">
        <v>30</v>
      </c>
      <c r="P40" s="24" t="s">
        <v>29</v>
      </c>
      <c r="Q40" s="24" t="s">
        <v>12</v>
      </c>
      <c r="R40" s="151" t="s">
        <v>85</v>
      </c>
      <c r="S40" s="151" t="s">
        <v>21</v>
      </c>
    </row>
    <row r="41" spans="1:20" ht="30" hidden="1">
      <c r="A41" s="139"/>
      <c r="B41" s="23" t="s">
        <v>5</v>
      </c>
      <c r="C41" s="139"/>
      <c r="D41" s="22" t="s">
        <v>3</v>
      </c>
      <c r="E41" s="151"/>
      <c r="F41" s="22" t="s">
        <v>35</v>
      </c>
      <c r="G41" s="22" t="s">
        <v>36</v>
      </c>
      <c r="H41" s="151"/>
      <c r="I41" s="24" t="s">
        <v>152</v>
      </c>
      <c r="J41" s="24" t="s">
        <v>153</v>
      </c>
      <c r="K41" s="24" t="s">
        <v>154</v>
      </c>
      <c r="L41" s="24" t="s">
        <v>155</v>
      </c>
      <c r="M41" s="22" t="s">
        <v>32</v>
      </c>
      <c r="N41" s="22" t="s">
        <v>80</v>
      </c>
      <c r="O41" s="24" t="s">
        <v>33</v>
      </c>
      <c r="P41" s="24" t="s">
        <v>4</v>
      </c>
      <c r="Q41" s="24" t="s">
        <v>58</v>
      </c>
      <c r="R41" s="151" t="s">
        <v>10</v>
      </c>
      <c r="S41" s="151"/>
    </row>
    <row r="42" spans="1:20" ht="129.75" hidden="1" customHeight="1">
      <c r="A42" s="138" t="s">
        <v>143</v>
      </c>
      <c r="B42" s="138" t="s">
        <v>62</v>
      </c>
      <c r="C42" s="27" t="s">
        <v>93</v>
      </c>
      <c r="D42" s="29" t="s">
        <v>113</v>
      </c>
      <c r="E42" s="29" t="s">
        <v>116</v>
      </c>
      <c r="F42" s="72">
        <v>45658</v>
      </c>
      <c r="G42" s="72">
        <v>46021</v>
      </c>
      <c r="H42" s="73">
        <v>0.5</v>
      </c>
      <c r="I42" s="74">
        <v>0</v>
      </c>
      <c r="J42" s="74">
        <v>0.5</v>
      </c>
      <c r="K42" s="74">
        <v>0.25</v>
      </c>
      <c r="L42" s="74"/>
      <c r="M42" s="75">
        <f>SUM(I42:L42)*H42</f>
        <v>0.375</v>
      </c>
      <c r="N42" s="34"/>
      <c r="O42" s="165">
        <v>0.5</v>
      </c>
      <c r="P42" s="199">
        <f>+Q42+Q44</f>
        <v>0.75</v>
      </c>
      <c r="Q42" s="201">
        <f>(M42+M43)*O42</f>
        <v>0.375</v>
      </c>
      <c r="R42" s="175">
        <v>65</v>
      </c>
      <c r="S42" s="184" t="s">
        <v>72</v>
      </c>
    </row>
    <row r="43" spans="1:20" ht="85.5" hidden="1">
      <c r="A43" s="138"/>
      <c r="B43" s="138"/>
      <c r="C43" s="27" t="s">
        <v>145</v>
      </c>
      <c r="D43" s="29" t="s">
        <v>113</v>
      </c>
      <c r="E43" s="29" t="s">
        <v>65</v>
      </c>
      <c r="F43" s="72">
        <v>45717</v>
      </c>
      <c r="G43" s="77">
        <v>46022</v>
      </c>
      <c r="H43" s="73">
        <v>0.5</v>
      </c>
      <c r="I43" s="74">
        <v>0</v>
      </c>
      <c r="J43" s="74">
        <v>0.5</v>
      </c>
      <c r="K43" s="74">
        <v>0.25</v>
      </c>
      <c r="L43" s="74"/>
      <c r="M43" s="75">
        <f>SUM(I43:L43)*H43</f>
        <v>0.375</v>
      </c>
      <c r="N43" s="34"/>
      <c r="O43" s="166"/>
      <c r="P43" s="200"/>
      <c r="Q43" s="202"/>
      <c r="R43" s="176"/>
      <c r="S43" s="185"/>
    </row>
    <row r="44" spans="1:20" ht="115.5" hidden="1" customHeight="1">
      <c r="A44" s="71" t="s">
        <v>144</v>
      </c>
      <c r="B44" s="78" t="s">
        <v>61</v>
      </c>
      <c r="C44" s="27" t="s">
        <v>146</v>
      </c>
      <c r="D44" s="78" t="s">
        <v>46</v>
      </c>
      <c r="E44" s="29" t="s">
        <v>66</v>
      </c>
      <c r="F44" s="77">
        <v>45658</v>
      </c>
      <c r="G44" s="77">
        <v>46022</v>
      </c>
      <c r="H44" s="73">
        <v>1</v>
      </c>
      <c r="I44" s="74">
        <v>0</v>
      </c>
      <c r="J44" s="74">
        <v>0.5</v>
      </c>
      <c r="K44" s="74">
        <v>0.25</v>
      </c>
      <c r="L44" s="74"/>
      <c r="M44" s="33">
        <f>SUM(I44:L44)*H44</f>
        <v>0.75</v>
      </c>
      <c r="N44" s="34"/>
      <c r="O44" s="76">
        <v>0.5</v>
      </c>
      <c r="P44" s="200"/>
      <c r="Q44" s="79">
        <f>(M44)*O44</f>
        <v>0.375</v>
      </c>
      <c r="R44" s="177"/>
      <c r="S44" s="35" t="s">
        <v>71</v>
      </c>
    </row>
    <row r="45" spans="1:20" ht="15" hidden="1">
      <c r="A45" s="142" t="s">
        <v>86</v>
      </c>
      <c r="B45" s="143"/>
      <c r="C45" s="143"/>
      <c r="D45" s="143"/>
      <c r="E45" s="143"/>
      <c r="F45" s="143"/>
      <c r="G45" s="143"/>
      <c r="H45" s="143"/>
      <c r="I45" s="143"/>
      <c r="J45" s="143"/>
      <c r="K45" s="143"/>
      <c r="L45" s="143"/>
      <c r="M45" s="143"/>
      <c r="N45" s="143"/>
      <c r="O45" s="144"/>
      <c r="P45" s="80">
        <f>P42</f>
        <v>0.75</v>
      </c>
      <c r="Q45" s="81"/>
      <c r="R45" s="167"/>
      <c r="S45" s="167"/>
    </row>
    <row r="46" spans="1:20" hidden="1">
      <c r="A46" s="161"/>
      <c r="B46" s="162"/>
      <c r="C46" s="162"/>
      <c r="D46" s="162"/>
      <c r="E46" s="162"/>
      <c r="F46" s="162"/>
      <c r="G46" s="162"/>
      <c r="H46" s="162"/>
      <c r="I46" s="162"/>
      <c r="J46" s="162"/>
      <c r="K46" s="162"/>
      <c r="L46" s="162"/>
      <c r="M46" s="162"/>
      <c r="N46" s="162"/>
      <c r="O46" s="162"/>
      <c r="P46" s="162"/>
      <c r="Q46" s="163"/>
      <c r="R46" s="162"/>
      <c r="S46" s="164"/>
    </row>
    <row r="47" spans="1:20" ht="48.75" hidden="1" customHeight="1">
      <c r="A47" s="155" t="s">
        <v>20</v>
      </c>
      <c r="B47" s="156"/>
      <c r="C47" s="157"/>
      <c r="D47" s="69"/>
      <c r="E47" s="168" t="s">
        <v>45</v>
      </c>
      <c r="F47" s="169"/>
      <c r="G47" s="169"/>
      <c r="H47" s="169"/>
      <c r="I47" s="169"/>
      <c r="J47" s="169"/>
      <c r="K47" s="169"/>
      <c r="L47" s="169"/>
      <c r="M47" s="169"/>
      <c r="N47" s="169"/>
      <c r="O47" s="169"/>
      <c r="P47" s="169"/>
      <c r="Q47" s="193"/>
      <c r="R47" s="191"/>
      <c r="S47" s="192"/>
    </row>
    <row r="48" spans="1:20" s="10" customFormat="1" ht="45" hidden="1">
      <c r="A48" s="139" t="s">
        <v>0</v>
      </c>
      <c r="B48" s="22" t="s">
        <v>2</v>
      </c>
      <c r="C48" s="139" t="s">
        <v>83</v>
      </c>
      <c r="D48" s="23" t="s">
        <v>2</v>
      </c>
      <c r="E48" s="151" t="s">
        <v>42</v>
      </c>
      <c r="F48" s="139" t="s">
        <v>23</v>
      </c>
      <c r="G48" s="139"/>
      <c r="H48" s="151" t="s">
        <v>84</v>
      </c>
      <c r="I48" s="24" t="s">
        <v>200</v>
      </c>
      <c r="J48" s="24" t="s">
        <v>201</v>
      </c>
      <c r="K48" s="24" t="s">
        <v>202</v>
      </c>
      <c r="L48" s="24" t="s">
        <v>203</v>
      </c>
      <c r="M48" s="22" t="s">
        <v>29</v>
      </c>
      <c r="N48" s="22" t="s">
        <v>79</v>
      </c>
      <c r="O48" s="24" t="s">
        <v>30</v>
      </c>
      <c r="P48" s="24" t="s">
        <v>29</v>
      </c>
      <c r="Q48" s="24" t="s">
        <v>12</v>
      </c>
      <c r="R48" s="151" t="s">
        <v>85</v>
      </c>
      <c r="S48" s="151" t="s">
        <v>21</v>
      </c>
    </row>
    <row r="49" spans="1:19" s="10" customFormat="1" ht="30" hidden="1">
      <c r="A49" s="139"/>
      <c r="B49" s="23" t="s">
        <v>5</v>
      </c>
      <c r="C49" s="139"/>
      <c r="D49" s="22" t="s">
        <v>3</v>
      </c>
      <c r="E49" s="151"/>
      <c r="F49" s="22" t="s">
        <v>35</v>
      </c>
      <c r="G49" s="22" t="s">
        <v>36</v>
      </c>
      <c r="H49" s="151"/>
      <c r="I49" s="24" t="s">
        <v>152</v>
      </c>
      <c r="J49" s="24" t="s">
        <v>153</v>
      </c>
      <c r="K49" s="24" t="s">
        <v>154</v>
      </c>
      <c r="L49" s="24" t="s">
        <v>155</v>
      </c>
      <c r="M49" s="22" t="s">
        <v>32</v>
      </c>
      <c r="N49" s="22" t="s">
        <v>80</v>
      </c>
      <c r="O49" s="24" t="s">
        <v>33</v>
      </c>
      <c r="P49" s="24" t="s">
        <v>4</v>
      </c>
      <c r="Q49" s="24" t="s">
        <v>58</v>
      </c>
      <c r="R49" s="151" t="s">
        <v>10</v>
      </c>
      <c r="S49" s="151"/>
    </row>
    <row r="50" spans="1:19" s="10" customFormat="1" ht="70.5" hidden="1" customHeight="1">
      <c r="A50" s="140" t="s">
        <v>147</v>
      </c>
      <c r="B50" s="140" t="s">
        <v>46</v>
      </c>
      <c r="C50" s="27" t="s">
        <v>204</v>
      </c>
      <c r="D50" s="78" t="s">
        <v>46</v>
      </c>
      <c r="E50" s="29" t="s">
        <v>205</v>
      </c>
      <c r="F50" s="72">
        <v>45658</v>
      </c>
      <c r="G50" s="72">
        <v>45747</v>
      </c>
      <c r="H50" s="82">
        <v>0.5</v>
      </c>
      <c r="I50" s="133">
        <v>0.25</v>
      </c>
      <c r="J50" s="74">
        <v>0.25</v>
      </c>
      <c r="K50" s="74">
        <v>0.25</v>
      </c>
      <c r="L50" s="74"/>
      <c r="M50" s="33">
        <f>SUM(I50:L50)*H50</f>
        <v>0.375</v>
      </c>
      <c r="N50" s="34"/>
      <c r="O50" s="197">
        <v>1</v>
      </c>
      <c r="P50" s="149">
        <f>Q50</f>
        <v>0.75</v>
      </c>
      <c r="Q50" s="174">
        <f>(M51+M50)*O50</f>
        <v>0.75</v>
      </c>
      <c r="R50" s="175">
        <v>6304</v>
      </c>
      <c r="S50" s="184" t="s">
        <v>67</v>
      </c>
    </row>
    <row r="51" spans="1:19" ht="57" hidden="1">
      <c r="A51" s="141"/>
      <c r="B51" s="141"/>
      <c r="C51" s="27" t="s">
        <v>206</v>
      </c>
      <c r="D51" s="78" t="s">
        <v>46</v>
      </c>
      <c r="E51" s="29" t="s">
        <v>207</v>
      </c>
      <c r="F51" s="72">
        <v>45658</v>
      </c>
      <c r="G51" s="72">
        <v>46022</v>
      </c>
      <c r="H51" s="82">
        <v>0.5</v>
      </c>
      <c r="I51" s="74">
        <v>0.25</v>
      </c>
      <c r="J51" s="74">
        <v>0.25</v>
      </c>
      <c r="K51" s="74">
        <v>0.25</v>
      </c>
      <c r="L51" s="74"/>
      <c r="M51" s="75">
        <f>SUM(I51:L51)*H51</f>
        <v>0.375</v>
      </c>
      <c r="N51" s="34"/>
      <c r="O51" s="198"/>
      <c r="P51" s="150"/>
      <c r="Q51" s="174"/>
      <c r="R51" s="176"/>
      <c r="S51" s="185"/>
    </row>
    <row r="52" spans="1:19" ht="15" hidden="1">
      <c r="A52" s="142" t="s">
        <v>86</v>
      </c>
      <c r="B52" s="143"/>
      <c r="C52" s="143"/>
      <c r="D52" s="143"/>
      <c r="E52" s="143"/>
      <c r="F52" s="143"/>
      <c r="G52" s="143"/>
      <c r="H52" s="143"/>
      <c r="I52" s="143"/>
      <c r="J52" s="143"/>
      <c r="K52" s="143"/>
      <c r="L52" s="143"/>
      <c r="M52" s="143"/>
      <c r="N52" s="143"/>
      <c r="O52" s="144"/>
      <c r="P52" s="85">
        <f>SUM(Q50)</f>
        <v>0.75</v>
      </c>
      <c r="Q52" s="86"/>
      <c r="R52" s="167"/>
      <c r="S52" s="167"/>
    </row>
    <row r="53" spans="1:19" hidden="1">
      <c r="A53" s="161"/>
      <c r="B53" s="162"/>
      <c r="C53" s="162"/>
      <c r="D53" s="162"/>
      <c r="E53" s="162"/>
      <c r="F53" s="162"/>
      <c r="G53" s="162"/>
      <c r="H53" s="162"/>
      <c r="I53" s="162"/>
      <c r="J53" s="162"/>
      <c r="K53" s="162"/>
      <c r="L53" s="162"/>
      <c r="M53" s="162"/>
      <c r="N53" s="162"/>
      <c r="O53" s="162"/>
      <c r="P53" s="162"/>
      <c r="Q53" s="163"/>
      <c r="R53" s="162"/>
      <c r="S53" s="164"/>
    </row>
    <row r="54" spans="1:19" s="10" customFormat="1" ht="40.5" hidden="1" customHeight="1">
      <c r="A54" s="155" t="s">
        <v>19</v>
      </c>
      <c r="B54" s="156"/>
      <c r="C54" s="157"/>
      <c r="D54" s="69"/>
      <c r="E54" s="168" t="s">
        <v>47</v>
      </c>
      <c r="F54" s="169"/>
      <c r="G54" s="169"/>
      <c r="H54" s="169"/>
      <c r="I54" s="169"/>
      <c r="J54" s="169"/>
      <c r="K54" s="169"/>
      <c r="L54" s="169"/>
      <c r="M54" s="169"/>
      <c r="N54" s="169"/>
      <c r="O54" s="169"/>
      <c r="P54" s="169"/>
      <c r="Q54" s="193"/>
      <c r="R54" s="191"/>
      <c r="S54" s="192"/>
    </row>
    <row r="55" spans="1:19" s="10" customFormat="1" ht="45" hidden="1">
      <c r="A55" s="139" t="s">
        <v>0</v>
      </c>
      <c r="B55" s="22" t="s">
        <v>2</v>
      </c>
      <c r="C55" s="139" t="s">
        <v>83</v>
      </c>
      <c r="D55" s="23" t="s">
        <v>2</v>
      </c>
      <c r="E55" s="151" t="s">
        <v>42</v>
      </c>
      <c r="F55" s="139" t="s">
        <v>23</v>
      </c>
      <c r="G55" s="139"/>
      <c r="H55" s="151" t="s">
        <v>84</v>
      </c>
      <c r="I55" s="24" t="s">
        <v>200</v>
      </c>
      <c r="J55" s="24" t="s">
        <v>201</v>
      </c>
      <c r="K55" s="24" t="s">
        <v>202</v>
      </c>
      <c r="L55" s="24" t="s">
        <v>203</v>
      </c>
      <c r="M55" s="22" t="s">
        <v>29</v>
      </c>
      <c r="N55" s="22" t="s">
        <v>79</v>
      </c>
      <c r="O55" s="24" t="s">
        <v>30</v>
      </c>
      <c r="P55" s="24" t="s">
        <v>29</v>
      </c>
      <c r="Q55" s="24" t="s">
        <v>12</v>
      </c>
      <c r="R55" s="151" t="s">
        <v>85</v>
      </c>
      <c r="S55" s="151" t="s">
        <v>21</v>
      </c>
    </row>
    <row r="56" spans="1:19" s="10" customFormat="1" ht="30" hidden="1">
      <c r="A56" s="139"/>
      <c r="B56" s="23" t="s">
        <v>5</v>
      </c>
      <c r="C56" s="139"/>
      <c r="D56" s="22" t="s">
        <v>3</v>
      </c>
      <c r="E56" s="151"/>
      <c r="F56" s="22" t="s">
        <v>35</v>
      </c>
      <c r="G56" s="22" t="s">
        <v>36</v>
      </c>
      <c r="H56" s="151"/>
      <c r="I56" s="24" t="s">
        <v>152</v>
      </c>
      <c r="J56" s="24" t="s">
        <v>153</v>
      </c>
      <c r="K56" s="24" t="s">
        <v>154</v>
      </c>
      <c r="L56" s="24" t="s">
        <v>155</v>
      </c>
      <c r="M56" s="22" t="s">
        <v>32</v>
      </c>
      <c r="N56" s="22" t="s">
        <v>80</v>
      </c>
      <c r="O56" s="24" t="s">
        <v>33</v>
      </c>
      <c r="P56" s="24" t="s">
        <v>4</v>
      </c>
      <c r="Q56" s="24" t="s">
        <v>58</v>
      </c>
      <c r="R56" s="151" t="s">
        <v>10</v>
      </c>
      <c r="S56" s="151"/>
    </row>
    <row r="57" spans="1:19" ht="75.75" hidden="1" customHeight="1">
      <c r="A57" s="138" t="s">
        <v>148</v>
      </c>
      <c r="B57" s="173" t="s">
        <v>46</v>
      </c>
      <c r="C57" s="27" t="s">
        <v>149</v>
      </c>
      <c r="D57" s="145" t="s">
        <v>46</v>
      </c>
      <c r="E57" s="29" t="s">
        <v>115</v>
      </c>
      <c r="F57" s="122">
        <v>45677</v>
      </c>
      <c r="G57" s="122">
        <v>45838</v>
      </c>
      <c r="H57" s="87">
        <v>0.33329999999999999</v>
      </c>
      <c r="I57" s="74">
        <v>0.25</v>
      </c>
      <c r="J57" s="74">
        <v>0.25</v>
      </c>
      <c r="K57" s="74">
        <v>0.5</v>
      </c>
      <c r="L57" s="74"/>
      <c r="M57" s="33">
        <f>SUM(I57:L57)*H57</f>
        <v>0.33329999999999999</v>
      </c>
      <c r="N57" s="34"/>
      <c r="O57" s="152">
        <v>1</v>
      </c>
      <c r="P57" s="170">
        <f>Q57</f>
        <v>0.33329999999999999</v>
      </c>
      <c r="Q57" s="182">
        <f>SUM(M57:M59)*O57</f>
        <v>0.33329999999999999</v>
      </c>
      <c r="R57" s="172">
        <v>4055</v>
      </c>
      <c r="S57" s="173" t="s">
        <v>68</v>
      </c>
    </row>
    <row r="58" spans="1:19" ht="84.75" hidden="1" customHeight="1">
      <c r="A58" s="138"/>
      <c r="B58" s="173"/>
      <c r="C58" s="27" t="s">
        <v>150</v>
      </c>
      <c r="D58" s="146"/>
      <c r="E58" s="71" t="s">
        <v>183</v>
      </c>
      <c r="F58" s="122">
        <v>45901</v>
      </c>
      <c r="G58" s="122">
        <v>45960</v>
      </c>
      <c r="H58" s="87">
        <v>0.33329999999999999</v>
      </c>
      <c r="I58" s="74">
        <v>0</v>
      </c>
      <c r="J58" s="74">
        <v>0</v>
      </c>
      <c r="K58" s="74"/>
      <c r="L58" s="74"/>
      <c r="M58" s="33">
        <f>SUM(I58:L58)*H58</f>
        <v>0</v>
      </c>
      <c r="N58" s="34"/>
      <c r="O58" s="153"/>
      <c r="P58" s="170"/>
      <c r="Q58" s="182"/>
      <c r="R58" s="172"/>
      <c r="S58" s="173"/>
    </row>
    <row r="59" spans="1:19" ht="76.5" hidden="1" customHeight="1">
      <c r="A59" s="138"/>
      <c r="B59" s="173"/>
      <c r="C59" s="27" t="s">
        <v>151</v>
      </c>
      <c r="D59" s="147"/>
      <c r="E59" s="29" t="s">
        <v>114</v>
      </c>
      <c r="F59" s="72">
        <v>45931</v>
      </c>
      <c r="G59" s="72">
        <v>46021</v>
      </c>
      <c r="H59" s="87">
        <v>0.33329999999999999</v>
      </c>
      <c r="I59" s="74">
        <v>0</v>
      </c>
      <c r="J59" s="74">
        <v>0</v>
      </c>
      <c r="K59" s="74"/>
      <c r="L59" s="74"/>
      <c r="M59" s="33">
        <f>SUM(I59:L59)*H59</f>
        <v>0</v>
      </c>
      <c r="N59" s="34"/>
      <c r="O59" s="154"/>
      <c r="P59" s="171"/>
      <c r="Q59" s="174"/>
      <c r="R59" s="172"/>
      <c r="S59" s="173"/>
    </row>
    <row r="60" spans="1:19" ht="15" hidden="1">
      <c r="A60" s="142" t="s">
        <v>86</v>
      </c>
      <c r="B60" s="143"/>
      <c r="C60" s="143"/>
      <c r="D60" s="143"/>
      <c r="E60" s="143"/>
      <c r="F60" s="143"/>
      <c r="G60" s="143"/>
      <c r="H60" s="143"/>
      <c r="I60" s="143"/>
      <c r="J60" s="143"/>
      <c r="K60" s="143"/>
      <c r="L60" s="143"/>
      <c r="M60" s="143"/>
      <c r="N60" s="143"/>
      <c r="O60" s="144"/>
      <c r="P60" s="80">
        <f>Q57</f>
        <v>0.33329999999999999</v>
      </c>
      <c r="Q60" s="81"/>
      <c r="R60" s="167"/>
      <c r="S60" s="167"/>
    </row>
    <row r="61" spans="1:19" hidden="1">
      <c r="A61" s="161"/>
      <c r="B61" s="162"/>
      <c r="C61" s="162"/>
      <c r="D61" s="162"/>
      <c r="E61" s="162"/>
      <c r="F61" s="162"/>
      <c r="G61" s="162"/>
      <c r="H61" s="162"/>
      <c r="I61" s="162"/>
      <c r="J61" s="162"/>
      <c r="K61" s="162"/>
      <c r="L61" s="162"/>
      <c r="M61" s="162"/>
      <c r="N61" s="162"/>
      <c r="O61" s="162"/>
      <c r="P61" s="162"/>
      <c r="Q61" s="163"/>
      <c r="R61" s="162"/>
      <c r="S61" s="164"/>
    </row>
    <row r="62" spans="1:19" s="10" customFormat="1" ht="51" hidden="1" customHeight="1">
      <c r="A62" s="155" t="s">
        <v>48</v>
      </c>
      <c r="B62" s="156"/>
      <c r="C62" s="157"/>
      <c r="D62" s="69"/>
      <c r="E62" s="168" t="s">
        <v>78</v>
      </c>
      <c r="F62" s="169"/>
      <c r="G62" s="169"/>
      <c r="H62" s="169"/>
      <c r="I62" s="169"/>
      <c r="J62" s="169"/>
      <c r="K62" s="169"/>
      <c r="L62" s="169"/>
      <c r="M62" s="169"/>
      <c r="N62" s="169"/>
      <c r="O62" s="169"/>
      <c r="P62" s="169"/>
      <c r="Q62" s="193"/>
      <c r="R62" s="191"/>
      <c r="S62" s="192"/>
    </row>
    <row r="63" spans="1:19" s="10" customFormat="1" ht="45" hidden="1">
      <c r="A63" s="139" t="s">
        <v>0</v>
      </c>
      <c r="B63" s="22" t="s">
        <v>2</v>
      </c>
      <c r="C63" s="139" t="s">
        <v>83</v>
      </c>
      <c r="D63" s="23" t="s">
        <v>2</v>
      </c>
      <c r="E63" s="151" t="s">
        <v>42</v>
      </c>
      <c r="F63" s="139" t="s">
        <v>23</v>
      </c>
      <c r="G63" s="139"/>
      <c r="H63" s="151" t="s">
        <v>84</v>
      </c>
      <c r="I63" s="24" t="s">
        <v>200</v>
      </c>
      <c r="J63" s="24" t="s">
        <v>201</v>
      </c>
      <c r="K63" s="24" t="s">
        <v>202</v>
      </c>
      <c r="L63" s="24" t="s">
        <v>203</v>
      </c>
      <c r="M63" s="22" t="s">
        <v>29</v>
      </c>
      <c r="N63" s="22" t="s">
        <v>79</v>
      </c>
      <c r="O63" s="24" t="s">
        <v>30</v>
      </c>
      <c r="P63" s="24" t="s">
        <v>29</v>
      </c>
      <c r="Q63" s="24" t="s">
        <v>12</v>
      </c>
      <c r="R63" s="151" t="s">
        <v>85</v>
      </c>
      <c r="S63" s="151" t="s">
        <v>21</v>
      </c>
    </row>
    <row r="64" spans="1:19" s="10" customFormat="1" ht="30" hidden="1">
      <c r="A64" s="139"/>
      <c r="B64" s="23" t="s">
        <v>5</v>
      </c>
      <c r="C64" s="139"/>
      <c r="D64" s="22" t="s">
        <v>3</v>
      </c>
      <c r="E64" s="151"/>
      <c r="F64" s="22" t="s">
        <v>35</v>
      </c>
      <c r="G64" s="22" t="s">
        <v>36</v>
      </c>
      <c r="H64" s="151"/>
      <c r="I64" s="24" t="s">
        <v>152</v>
      </c>
      <c r="J64" s="24" t="s">
        <v>153</v>
      </c>
      <c r="K64" s="24" t="s">
        <v>154</v>
      </c>
      <c r="L64" s="24" t="s">
        <v>155</v>
      </c>
      <c r="M64" s="22" t="s">
        <v>32</v>
      </c>
      <c r="N64" s="22" t="s">
        <v>80</v>
      </c>
      <c r="O64" s="24" t="s">
        <v>33</v>
      </c>
      <c r="P64" s="24" t="s">
        <v>4</v>
      </c>
      <c r="Q64" s="24" t="s">
        <v>58</v>
      </c>
      <c r="R64" s="151" t="s">
        <v>10</v>
      </c>
      <c r="S64" s="151"/>
    </row>
    <row r="65" spans="1:34" ht="35.25" hidden="1" customHeight="1">
      <c r="A65" s="138" t="s">
        <v>156</v>
      </c>
      <c r="B65" s="173" t="s">
        <v>46</v>
      </c>
      <c r="C65" s="88" t="s">
        <v>158</v>
      </c>
      <c r="D65" s="45" t="s">
        <v>46</v>
      </c>
      <c r="E65" s="29" t="s">
        <v>196</v>
      </c>
      <c r="F65" s="125">
        <v>45659</v>
      </c>
      <c r="G65" s="125">
        <v>46021</v>
      </c>
      <c r="H65" s="42">
        <v>0.5</v>
      </c>
      <c r="I65" s="74">
        <v>0.25</v>
      </c>
      <c r="J65" s="74">
        <v>0.25</v>
      </c>
      <c r="K65" s="74">
        <v>0.25</v>
      </c>
      <c r="L65" s="74"/>
      <c r="M65" s="33">
        <f>SUM(I65:L65)*H65</f>
        <v>0.375</v>
      </c>
      <c r="N65" s="34">
        <v>1</v>
      </c>
      <c r="O65" s="152">
        <v>0.34</v>
      </c>
      <c r="P65" s="152">
        <f>Q65+Q67+Q70</f>
        <v>0.72927600000000004</v>
      </c>
      <c r="Q65" s="188">
        <f>(M65+M66)*O65</f>
        <v>0.255</v>
      </c>
      <c r="R65" s="175">
        <v>7703</v>
      </c>
      <c r="S65" s="173" t="s">
        <v>75</v>
      </c>
    </row>
    <row r="66" spans="1:34" ht="57" hidden="1">
      <c r="A66" s="138"/>
      <c r="B66" s="173"/>
      <c r="C66" s="88" t="s">
        <v>159</v>
      </c>
      <c r="D66" s="45" t="s">
        <v>46</v>
      </c>
      <c r="E66" s="29" t="s">
        <v>98</v>
      </c>
      <c r="F66" s="126">
        <v>45931</v>
      </c>
      <c r="G66" s="126">
        <v>46021</v>
      </c>
      <c r="H66" s="42">
        <v>0.5</v>
      </c>
      <c r="I66" s="74">
        <v>0.25</v>
      </c>
      <c r="J66" s="74">
        <v>0.25</v>
      </c>
      <c r="K66" s="74">
        <v>0.25</v>
      </c>
      <c r="L66" s="74"/>
      <c r="M66" s="33">
        <f t="shared" ref="M66:M73" si="1">SUM(I66:L66)*H66</f>
        <v>0.375</v>
      </c>
      <c r="N66" s="34">
        <v>1</v>
      </c>
      <c r="O66" s="153"/>
      <c r="P66" s="153"/>
      <c r="Q66" s="188"/>
      <c r="R66" s="176"/>
      <c r="S66" s="173"/>
    </row>
    <row r="67" spans="1:34" ht="61.5" hidden="1" customHeight="1">
      <c r="A67" s="138" t="s">
        <v>94</v>
      </c>
      <c r="B67" s="173" t="s">
        <v>46</v>
      </c>
      <c r="C67" s="88" t="s">
        <v>95</v>
      </c>
      <c r="D67" s="45" t="s">
        <v>46</v>
      </c>
      <c r="E67" s="29" t="s">
        <v>180</v>
      </c>
      <c r="F67" s="126">
        <v>45659</v>
      </c>
      <c r="G67" s="126">
        <v>46021</v>
      </c>
      <c r="H67" s="47">
        <v>0.33329999999999999</v>
      </c>
      <c r="I67" s="74">
        <v>0.25</v>
      </c>
      <c r="J67" s="74">
        <v>0.25</v>
      </c>
      <c r="K67" s="74">
        <v>0.25</v>
      </c>
      <c r="L67" s="74"/>
      <c r="M67" s="33">
        <f t="shared" si="1"/>
        <v>0.249975</v>
      </c>
      <c r="N67" s="34">
        <v>1</v>
      </c>
      <c r="O67" s="195">
        <v>0.33</v>
      </c>
      <c r="P67" s="153"/>
      <c r="Q67" s="194">
        <f>SUM(M67:M69)*O67</f>
        <v>0.24740100000000001</v>
      </c>
      <c r="R67" s="176"/>
      <c r="S67" s="173" t="s">
        <v>76</v>
      </c>
    </row>
    <row r="68" spans="1:34" ht="23.25" hidden="1" customHeight="1">
      <c r="A68" s="138"/>
      <c r="B68" s="173"/>
      <c r="C68" s="88" t="s">
        <v>96</v>
      </c>
      <c r="D68" s="45" t="s">
        <v>46</v>
      </c>
      <c r="E68" s="134" t="s">
        <v>99</v>
      </c>
      <c r="F68" s="124">
        <v>45684</v>
      </c>
      <c r="G68" s="124">
        <v>45703</v>
      </c>
      <c r="H68" s="47">
        <v>0.33300000000000002</v>
      </c>
      <c r="I68" s="74">
        <v>0.25</v>
      </c>
      <c r="J68" s="74">
        <v>0.25</v>
      </c>
      <c r="K68" s="74">
        <v>0.25</v>
      </c>
      <c r="L68" s="74"/>
      <c r="M68" s="33">
        <f t="shared" si="1"/>
        <v>0.24975000000000003</v>
      </c>
      <c r="N68" s="34">
        <v>1</v>
      </c>
      <c r="O68" s="195"/>
      <c r="P68" s="153"/>
      <c r="Q68" s="188"/>
      <c r="R68" s="176"/>
      <c r="S68" s="173"/>
    </row>
    <row r="69" spans="1:34" ht="28.5" hidden="1">
      <c r="A69" s="138"/>
      <c r="B69" s="173"/>
      <c r="C69" s="88" t="s">
        <v>97</v>
      </c>
      <c r="D69" s="45" t="s">
        <v>46</v>
      </c>
      <c r="E69" s="29" t="s">
        <v>100</v>
      </c>
      <c r="F69" s="124">
        <v>45659</v>
      </c>
      <c r="G69" s="124">
        <v>45991</v>
      </c>
      <c r="H69" s="47">
        <v>0.33329999999999999</v>
      </c>
      <c r="I69" s="74">
        <v>0.25</v>
      </c>
      <c r="J69" s="74">
        <v>0.25</v>
      </c>
      <c r="K69" s="74">
        <v>0.25</v>
      </c>
      <c r="L69" s="74"/>
      <c r="M69" s="33">
        <f t="shared" si="1"/>
        <v>0.249975</v>
      </c>
      <c r="N69" s="34">
        <v>1</v>
      </c>
      <c r="O69" s="195"/>
      <c r="P69" s="153"/>
      <c r="Q69" s="188"/>
      <c r="R69" s="176"/>
      <c r="S69" s="173"/>
    </row>
    <row r="70" spans="1:34" ht="28.5" hidden="1">
      <c r="A70" s="138" t="s">
        <v>157</v>
      </c>
      <c r="B70" s="239" t="s">
        <v>127</v>
      </c>
      <c r="C70" s="88" t="s">
        <v>160</v>
      </c>
      <c r="D70" s="45" t="s">
        <v>46</v>
      </c>
      <c r="E70" s="29" t="s">
        <v>195</v>
      </c>
      <c r="F70" s="124">
        <v>45659</v>
      </c>
      <c r="G70" s="124">
        <v>45687</v>
      </c>
      <c r="H70" s="31">
        <v>0.25</v>
      </c>
      <c r="I70" s="74">
        <v>1</v>
      </c>
      <c r="J70" s="74">
        <v>0</v>
      </c>
      <c r="K70" s="74">
        <v>0</v>
      </c>
      <c r="L70" s="74"/>
      <c r="M70" s="33">
        <f t="shared" si="1"/>
        <v>0.25</v>
      </c>
      <c r="N70" s="34">
        <v>1</v>
      </c>
      <c r="O70" s="174">
        <v>0.33</v>
      </c>
      <c r="P70" s="153"/>
      <c r="Q70" s="194">
        <f>SUM(M70:M73)*O70</f>
        <v>0.22687500000000002</v>
      </c>
      <c r="R70" s="176"/>
      <c r="S70" s="173" t="s">
        <v>63</v>
      </c>
    </row>
    <row r="71" spans="1:34" ht="42.75" hidden="1">
      <c r="A71" s="138"/>
      <c r="B71" s="239"/>
      <c r="C71" s="88" t="s">
        <v>181</v>
      </c>
      <c r="D71" s="45" t="s">
        <v>46</v>
      </c>
      <c r="E71" s="71" t="s">
        <v>188</v>
      </c>
      <c r="F71" s="124">
        <v>45689</v>
      </c>
      <c r="G71" s="124">
        <v>45716</v>
      </c>
      <c r="H71" s="31">
        <v>0.25</v>
      </c>
      <c r="I71" s="74">
        <v>1</v>
      </c>
      <c r="J71" s="74">
        <v>0</v>
      </c>
      <c r="K71" s="74">
        <v>0</v>
      </c>
      <c r="L71" s="74"/>
      <c r="M71" s="33">
        <f t="shared" si="1"/>
        <v>0.25</v>
      </c>
      <c r="N71" s="34">
        <v>1</v>
      </c>
      <c r="O71" s="174"/>
      <c r="P71" s="153"/>
      <c r="Q71" s="188"/>
      <c r="R71" s="176"/>
      <c r="S71" s="173"/>
    </row>
    <row r="72" spans="1:34" ht="35.25" hidden="1" customHeight="1">
      <c r="A72" s="138"/>
      <c r="B72" s="239"/>
      <c r="C72" s="88" t="s">
        <v>101</v>
      </c>
      <c r="D72" s="45" t="s">
        <v>46</v>
      </c>
      <c r="E72" s="135" t="s">
        <v>101</v>
      </c>
      <c r="F72" s="124">
        <v>45659</v>
      </c>
      <c r="G72" s="124">
        <v>46021</v>
      </c>
      <c r="H72" s="31">
        <v>0.25</v>
      </c>
      <c r="I72" s="74">
        <v>0.25</v>
      </c>
      <c r="J72" s="74">
        <v>0.25</v>
      </c>
      <c r="K72" s="74">
        <v>0.25</v>
      </c>
      <c r="L72" s="74"/>
      <c r="M72" s="33">
        <f t="shared" si="1"/>
        <v>0.1875</v>
      </c>
      <c r="N72" s="34">
        <v>1</v>
      </c>
      <c r="O72" s="174"/>
      <c r="P72" s="153"/>
      <c r="Q72" s="188"/>
      <c r="R72" s="176"/>
      <c r="S72" s="173"/>
    </row>
    <row r="73" spans="1:34" ht="28.5" hidden="1">
      <c r="A73" s="138"/>
      <c r="B73" s="239"/>
      <c r="C73" s="88" t="s">
        <v>102</v>
      </c>
      <c r="D73" s="45" t="s">
        <v>46</v>
      </c>
      <c r="E73" s="29" t="s">
        <v>103</v>
      </c>
      <c r="F73" s="124">
        <v>45931</v>
      </c>
      <c r="G73" s="124">
        <v>46021</v>
      </c>
      <c r="H73" s="73">
        <v>0.25</v>
      </c>
      <c r="I73" s="74">
        <v>0</v>
      </c>
      <c r="J73" s="74">
        <v>0</v>
      </c>
      <c r="K73" s="74">
        <v>0</v>
      </c>
      <c r="L73" s="74"/>
      <c r="M73" s="33">
        <f t="shared" si="1"/>
        <v>0</v>
      </c>
      <c r="N73" s="34">
        <v>0</v>
      </c>
      <c r="O73" s="174"/>
      <c r="P73" s="154"/>
      <c r="Q73" s="188"/>
      <c r="R73" s="189"/>
      <c r="S73" s="173"/>
      <c r="AH73" s="1">
        <f t="array" aca="1" ref="AH73" ca="1">+AH73:BB76</f>
        <v>0</v>
      </c>
    </row>
    <row r="74" spans="1:34" ht="15" hidden="1">
      <c r="A74" s="142" t="s">
        <v>86</v>
      </c>
      <c r="B74" s="143"/>
      <c r="C74" s="143"/>
      <c r="D74" s="143"/>
      <c r="E74" s="143"/>
      <c r="F74" s="143"/>
      <c r="G74" s="143"/>
      <c r="H74" s="143"/>
      <c r="I74" s="143"/>
      <c r="J74" s="143"/>
      <c r="K74" s="143"/>
      <c r="L74" s="143"/>
      <c r="M74" s="143"/>
      <c r="N74" s="89"/>
      <c r="O74" s="90"/>
      <c r="P74" s="80">
        <f>P65</f>
        <v>0.72927600000000004</v>
      </c>
      <c r="Q74" s="91"/>
      <c r="R74" s="167"/>
      <c r="S74" s="167"/>
    </row>
    <row r="75" spans="1:34" hidden="1">
      <c r="A75" s="161"/>
      <c r="B75" s="162"/>
      <c r="C75" s="162"/>
      <c r="D75" s="162"/>
      <c r="E75" s="162"/>
      <c r="F75" s="162"/>
      <c r="G75" s="162"/>
      <c r="H75" s="162"/>
      <c r="I75" s="162"/>
      <c r="J75" s="162"/>
      <c r="K75" s="162"/>
      <c r="L75" s="162"/>
      <c r="M75" s="162"/>
      <c r="N75" s="162"/>
      <c r="O75" s="162"/>
      <c r="P75" s="162"/>
      <c r="Q75" s="163"/>
      <c r="R75" s="162"/>
      <c r="S75" s="164"/>
    </row>
    <row r="76" spans="1:34" s="10" customFormat="1" ht="15" hidden="1">
      <c r="A76" s="155" t="s">
        <v>51</v>
      </c>
      <c r="B76" s="156"/>
      <c r="C76" s="157"/>
      <c r="D76" s="69"/>
      <c r="E76" s="191" t="s">
        <v>43</v>
      </c>
      <c r="F76" s="196"/>
      <c r="G76" s="196"/>
      <c r="H76" s="196"/>
      <c r="I76" s="196"/>
      <c r="J76" s="196"/>
      <c r="K76" s="196"/>
      <c r="L76" s="196"/>
      <c r="M76" s="196"/>
      <c r="N76" s="196"/>
      <c r="O76" s="196"/>
      <c r="P76" s="196"/>
      <c r="Q76" s="192"/>
      <c r="R76" s="187"/>
      <c r="S76" s="187"/>
    </row>
    <row r="77" spans="1:34" s="10" customFormat="1" ht="45" hidden="1">
      <c r="A77" s="139" t="s">
        <v>0</v>
      </c>
      <c r="B77" s="22" t="s">
        <v>2</v>
      </c>
      <c r="C77" s="139" t="s">
        <v>83</v>
      </c>
      <c r="D77" s="23" t="s">
        <v>2</v>
      </c>
      <c r="E77" s="151" t="s">
        <v>42</v>
      </c>
      <c r="F77" s="139" t="s">
        <v>23</v>
      </c>
      <c r="G77" s="139"/>
      <c r="H77" s="151" t="s">
        <v>84</v>
      </c>
      <c r="I77" s="24" t="s">
        <v>200</v>
      </c>
      <c r="J77" s="24" t="s">
        <v>201</v>
      </c>
      <c r="K77" s="24" t="s">
        <v>202</v>
      </c>
      <c r="L77" s="24" t="s">
        <v>203</v>
      </c>
      <c r="M77" s="22" t="s">
        <v>29</v>
      </c>
      <c r="N77" s="22" t="s">
        <v>79</v>
      </c>
      <c r="O77" s="24" t="s">
        <v>30</v>
      </c>
      <c r="P77" s="24" t="s">
        <v>29</v>
      </c>
      <c r="Q77" s="24" t="s">
        <v>12</v>
      </c>
      <c r="R77" s="151" t="s">
        <v>85</v>
      </c>
      <c r="S77" s="151" t="s">
        <v>21</v>
      </c>
    </row>
    <row r="78" spans="1:34" s="10" customFormat="1" ht="30" hidden="1">
      <c r="A78" s="139"/>
      <c r="B78" s="23" t="s">
        <v>5</v>
      </c>
      <c r="C78" s="139"/>
      <c r="D78" s="22" t="s">
        <v>3</v>
      </c>
      <c r="E78" s="151"/>
      <c r="F78" s="22" t="s">
        <v>35</v>
      </c>
      <c r="G78" s="22" t="s">
        <v>36</v>
      </c>
      <c r="H78" s="151"/>
      <c r="I78" s="24" t="s">
        <v>152</v>
      </c>
      <c r="J78" s="24" t="s">
        <v>153</v>
      </c>
      <c r="K78" s="24" t="s">
        <v>154</v>
      </c>
      <c r="L78" s="24" t="s">
        <v>155</v>
      </c>
      <c r="M78" s="22" t="s">
        <v>32</v>
      </c>
      <c r="N78" s="22" t="s">
        <v>80</v>
      </c>
      <c r="O78" s="24" t="s">
        <v>33</v>
      </c>
      <c r="P78" s="24" t="s">
        <v>4</v>
      </c>
      <c r="Q78" s="24" t="s">
        <v>58</v>
      </c>
      <c r="R78" s="151" t="s">
        <v>10</v>
      </c>
      <c r="S78" s="151"/>
    </row>
    <row r="79" spans="1:34" ht="85.5" hidden="1">
      <c r="A79" s="92" t="s">
        <v>161</v>
      </c>
      <c r="B79" s="93" t="s">
        <v>44</v>
      </c>
      <c r="C79" s="94" t="s">
        <v>104</v>
      </c>
      <c r="D79" s="95" t="s">
        <v>44</v>
      </c>
      <c r="E79" s="96" t="s">
        <v>105</v>
      </c>
      <c r="F79" s="97">
        <v>45658</v>
      </c>
      <c r="G79" s="97">
        <v>46022</v>
      </c>
      <c r="H79" s="96">
        <v>1</v>
      </c>
      <c r="I79" s="98">
        <v>0.25</v>
      </c>
      <c r="J79" s="98">
        <v>0.25</v>
      </c>
      <c r="K79" s="98">
        <v>0.25</v>
      </c>
      <c r="L79" s="98"/>
      <c r="M79" s="33">
        <f>SUM(I79:L79)*H79</f>
        <v>0.75</v>
      </c>
      <c r="N79" s="34">
        <v>1</v>
      </c>
      <c r="O79" s="96">
        <v>1</v>
      </c>
      <c r="P79" s="99">
        <f>Q79</f>
        <v>0.75</v>
      </c>
      <c r="Q79" s="96">
        <f>M79*O79</f>
        <v>0.75</v>
      </c>
      <c r="R79" s="100">
        <v>2090</v>
      </c>
      <c r="S79" s="101" t="s">
        <v>64</v>
      </c>
    </row>
    <row r="80" spans="1:34" ht="15" hidden="1">
      <c r="A80" s="142" t="s">
        <v>86</v>
      </c>
      <c r="B80" s="143"/>
      <c r="C80" s="143"/>
      <c r="D80" s="143"/>
      <c r="E80" s="143"/>
      <c r="F80" s="143"/>
      <c r="G80" s="143"/>
      <c r="H80" s="143"/>
      <c r="I80" s="143"/>
      <c r="J80" s="143"/>
      <c r="K80" s="143"/>
      <c r="L80" s="143"/>
      <c r="M80" s="143"/>
      <c r="N80" s="143"/>
      <c r="O80" s="144"/>
      <c r="P80" s="80">
        <f>Q79</f>
        <v>0.75</v>
      </c>
      <c r="Q80" s="81"/>
      <c r="R80" s="190"/>
      <c r="S80" s="190"/>
    </row>
    <row r="81" spans="1:19">
      <c r="A81" s="161"/>
      <c r="B81" s="162"/>
      <c r="C81" s="162"/>
      <c r="D81" s="162"/>
      <c r="E81" s="162"/>
      <c r="F81" s="162"/>
      <c r="G81" s="162"/>
      <c r="H81" s="162"/>
      <c r="I81" s="162"/>
      <c r="J81" s="162"/>
      <c r="K81" s="162"/>
      <c r="L81" s="162"/>
      <c r="M81" s="162"/>
      <c r="N81" s="162"/>
      <c r="O81" s="162"/>
      <c r="P81" s="162"/>
      <c r="Q81" s="163"/>
      <c r="R81" s="162"/>
      <c r="S81" s="164"/>
    </row>
    <row r="82" spans="1:19" ht="30.75" customHeight="1">
      <c r="A82" s="155" t="s">
        <v>52</v>
      </c>
      <c r="B82" s="156"/>
      <c r="C82" s="157"/>
      <c r="D82" s="69"/>
      <c r="E82" s="168" t="s">
        <v>88</v>
      </c>
      <c r="F82" s="169"/>
      <c r="G82" s="169"/>
      <c r="H82" s="169"/>
      <c r="I82" s="169"/>
      <c r="J82" s="169"/>
      <c r="K82" s="169"/>
      <c r="L82" s="169"/>
      <c r="M82" s="169"/>
      <c r="N82" s="169"/>
      <c r="O82" s="169"/>
      <c r="P82" s="169"/>
      <c r="Q82" s="193"/>
      <c r="R82" s="191"/>
      <c r="S82" s="192"/>
    </row>
    <row r="83" spans="1:19" ht="45">
      <c r="A83" s="139" t="s">
        <v>0</v>
      </c>
      <c r="B83" s="22" t="s">
        <v>2</v>
      </c>
      <c r="C83" s="139" t="s">
        <v>83</v>
      </c>
      <c r="D83" s="23" t="s">
        <v>2</v>
      </c>
      <c r="E83" s="151" t="s">
        <v>42</v>
      </c>
      <c r="F83" s="139" t="s">
        <v>23</v>
      </c>
      <c r="G83" s="139"/>
      <c r="H83" s="151" t="s">
        <v>84</v>
      </c>
      <c r="I83" s="24" t="s">
        <v>200</v>
      </c>
      <c r="J83" s="24" t="s">
        <v>201</v>
      </c>
      <c r="K83" s="24" t="s">
        <v>202</v>
      </c>
      <c r="L83" s="24" t="s">
        <v>203</v>
      </c>
      <c r="M83" s="22" t="s">
        <v>29</v>
      </c>
      <c r="N83" s="22" t="s">
        <v>79</v>
      </c>
      <c r="O83" s="24" t="s">
        <v>30</v>
      </c>
      <c r="P83" s="24" t="s">
        <v>29</v>
      </c>
      <c r="Q83" s="24" t="s">
        <v>12</v>
      </c>
      <c r="R83" s="151" t="s">
        <v>85</v>
      </c>
      <c r="S83" s="151" t="s">
        <v>21</v>
      </c>
    </row>
    <row r="84" spans="1:19" ht="30">
      <c r="A84" s="139"/>
      <c r="B84" s="23" t="s">
        <v>5</v>
      </c>
      <c r="C84" s="139"/>
      <c r="D84" s="22" t="s">
        <v>3</v>
      </c>
      <c r="E84" s="151"/>
      <c r="F84" s="22" t="s">
        <v>35</v>
      </c>
      <c r="G84" s="22" t="s">
        <v>36</v>
      </c>
      <c r="H84" s="151"/>
      <c r="I84" s="24" t="s">
        <v>152</v>
      </c>
      <c r="J84" s="24" t="s">
        <v>153</v>
      </c>
      <c r="K84" s="24" t="s">
        <v>154</v>
      </c>
      <c r="L84" s="24" t="s">
        <v>155</v>
      </c>
      <c r="M84" s="22" t="s">
        <v>32</v>
      </c>
      <c r="N84" s="22" t="s">
        <v>80</v>
      </c>
      <c r="O84" s="24" t="s">
        <v>33</v>
      </c>
      <c r="P84" s="24" t="s">
        <v>4</v>
      </c>
      <c r="Q84" s="24" t="s">
        <v>58</v>
      </c>
      <c r="R84" s="151" t="s">
        <v>10</v>
      </c>
      <c r="S84" s="151"/>
    </row>
    <row r="85" spans="1:19" ht="40.5" customHeight="1">
      <c r="A85" s="138" t="s">
        <v>162</v>
      </c>
      <c r="B85" s="138" t="s">
        <v>164</v>
      </c>
      <c r="C85" s="27" t="s">
        <v>171</v>
      </c>
      <c r="D85" s="140" t="s">
        <v>164</v>
      </c>
      <c r="E85" s="29" t="s">
        <v>106</v>
      </c>
      <c r="F85" s="129">
        <v>45689</v>
      </c>
      <c r="G85" s="128">
        <v>46021</v>
      </c>
      <c r="H85" s="73">
        <v>0.33329999999999999</v>
      </c>
      <c r="I85" s="74">
        <v>0.25</v>
      </c>
      <c r="J85" s="74">
        <v>0.25</v>
      </c>
      <c r="K85" s="74">
        <v>0.25</v>
      </c>
      <c r="L85" s="74"/>
      <c r="M85" s="102">
        <f t="shared" ref="M85:M95" si="2">SUM(I85:L85)*H85</f>
        <v>0.249975</v>
      </c>
      <c r="N85" s="34"/>
      <c r="O85" s="174">
        <v>0.2</v>
      </c>
      <c r="P85" s="149">
        <f>Q85+Q88+Q91+Q92+Q95</f>
        <v>0.78328500000000001</v>
      </c>
      <c r="Q85" s="181">
        <f>SUM(M85:M87)*O85</f>
        <v>0.13331999999999999</v>
      </c>
      <c r="R85" s="103">
        <v>20169</v>
      </c>
      <c r="S85" s="173" t="s">
        <v>59</v>
      </c>
    </row>
    <row r="86" spans="1:19" ht="57" customHeight="1">
      <c r="A86" s="138"/>
      <c r="B86" s="138"/>
      <c r="C86" s="27" t="s">
        <v>110</v>
      </c>
      <c r="D86" s="141"/>
      <c r="E86" s="71" t="s">
        <v>182</v>
      </c>
      <c r="F86" s="129">
        <v>45689</v>
      </c>
      <c r="G86" s="129">
        <v>45868</v>
      </c>
      <c r="H86" s="73">
        <v>0.33329999999999999</v>
      </c>
      <c r="I86" s="74">
        <v>0.25</v>
      </c>
      <c r="J86" s="74">
        <v>0.25</v>
      </c>
      <c r="K86" s="74">
        <v>0.25</v>
      </c>
      <c r="L86" s="74"/>
      <c r="M86" s="102">
        <f t="shared" si="2"/>
        <v>0.249975</v>
      </c>
      <c r="N86" s="34"/>
      <c r="O86" s="174"/>
      <c r="P86" s="150"/>
      <c r="Q86" s="182"/>
      <c r="R86" s="105"/>
      <c r="S86" s="173"/>
    </row>
    <row r="87" spans="1:19" ht="104.25" customHeight="1">
      <c r="A87" s="138"/>
      <c r="B87" s="138"/>
      <c r="C87" s="27" t="s">
        <v>172</v>
      </c>
      <c r="D87" s="148"/>
      <c r="E87" s="29" t="s">
        <v>194</v>
      </c>
      <c r="F87" s="130">
        <v>45839</v>
      </c>
      <c r="G87" s="130">
        <v>45991</v>
      </c>
      <c r="H87" s="73">
        <v>0.33329999999999999</v>
      </c>
      <c r="I87" s="74">
        <v>0</v>
      </c>
      <c r="J87" s="74">
        <v>0</v>
      </c>
      <c r="K87" s="74">
        <v>0.5</v>
      </c>
      <c r="L87" s="74"/>
      <c r="M87" s="104">
        <f t="shared" si="2"/>
        <v>0.16664999999999999</v>
      </c>
      <c r="N87" s="34"/>
      <c r="O87" s="174"/>
      <c r="P87" s="150"/>
      <c r="Q87" s="182"/>
      <c r="R87" s="105"/>
      <c r="S87" s="173"/>
    </row>
    <row r="88" spans="1:19" ht="28.5">
      <c r="A88" s="138" t="s">
        <v>163</v>
      </c>
      <c r="B88" s="138" t="s">
        <v>27</v>
      </c>
      <c r="C88" s="27" t="s">
        <v>173</v>
      </c>
      <c r="D88" s="29" t="s">
        <v>176</v>
      </c>
      <c r="E88" s="29" t="s">
        <v>107</v>
      </c>
      <c r="F88" s="131">
        <v>45659</v>
      </c>
      <c r="G88" s="131">
        <v>46021</v>
      </c>
      <c r="H88" s="73">
        <v>0.33329999999999999</v>
      </c>
      <c r="I88" s="74">
        <v>0.25</v>
      </c>
      <c r="J88" s="74">
        <v>0.25</v>
      </c>
      <c r="K88" s="74">
        <v>0.25</v>
      </c>
      <c r="L88" s="74"/>
      <c r="M88" s="102">
        <f t="shared" si="2"/>
        <v>0.249975</v>
      </c>
      <c r="N88" s="34"/>
      <c r="O88" s="174">
        <v>0.2</v>
      </c>
      <c r="P88" s="150"/>
      <c r="Q88" s="181">
        <f>SUM(M88:M90)*O88</f>
        <v>0.14998500000000001</v>
      </c>
      <c r="R88" s="105"/>
      <c r="S88" s="184" t="s">
        <v>60</v>
      </c>
    </row>
    <row r="89" spans="1:19" ht="28.5">
      <c r="A89" s="138"/>
      <c r="B89" s="138"/>
      <c r="C89" s="27" t="s">
        <v>174</v>
      </c>
      <c r="D89" s="71" t="s">
        <v>176</v>
      </c>
      <c r="E89" s="71" t="s">
        <v>192</v>
      </c>
      <c r="F89" s="131">
        <v>45659</v>
      </c>
      <c r="G89" s="131">
        <v>46021</v>
      </c>
      <c r="H89" s="73">
        <v>0.33329999999999999</v>
      </c>
      <c r="I89" s="74">
        <v>0.25</v>
      </c>
      <c r="J89" s="74">
        <v>0.25</v>
      </c>
      <c r="K89" s="74">
        <v>0.25</v>
      </c>
      <c r="L89" s="74"/>
      <c r="M89" s="102">
        <f t="shared" si="2"/>
        <v>0.249975</v>
      </c>
      <c r="N89" s="34"/>
      <c r="O89" s="174"/>
      <c r="P89" s="150"/>
      <c r="Q89" s="181"/>
      <c r="R89" s="105"/>
      <c r="S89" s="185"/>
    </row>
    <row r="90" spans="1:19" ht="71.25">
      <c r="A90" s="138"/>
      <c r="B90" s="138"/>
      <c r="C90" s="27" t="s">
        <v>175</v>
      </c>
      <c r="D90" s="71" t="s">
        <v>176</v>
      </c>
      <c r="E90" s="29" t="s">
        <v>193</v>
      </c>
      <c r="F90" s="127">
        <v>45658</v>
      </c>
      <c r="G90" s="128">
        <v>46021</v>
      </c>
      <c r="H90" s="73">
        <v>0.33329999999999999</v>
      </c>
      <c r="I90" s="74">
        <v>0.25</v>
      </c>
      <c r="J90" s="74">
        <v>0.25</v>
      </c>
      <c r="K90" s="74">
        <v>0.25</v>
      </c>
      <c r="L90" s="74"/>
      <c r="M90" s="102">
        <f t="shared" si="2"/>
        <v>0.249975</v>
      </c>
      <c r="N90" s="34"/>
      <c r="O90" s="174"/>
      <c r="P90" s="150"/>
      <c r="Q90" s="181"/>
      <c r="R90" s="105"/>
      <c r="S90" s="185"/>
    </row>
    <row r="91" spans="1:19" ht="109.5" customHeight="1">
      <c r="A91" s="71" t="s">
        <v>165</v>
      </c>
      <c r="B91" s="71" t="s">
        <v>166</v>
      </c>
      <c r="C91" s="27" t="s">
        <v>177</v>
      </c>
      <c r="D91" s="29" t="s">
        <v>11</v>
      </c>
      <c r="E91" s="135" t="s">
        <v>108</v>
      </c>
      <c r="F91" s="123">
        <v>45659</v>
      </c>
      <c r="G91" s="123">
        <v>46021</v>
      </c>
      <c r="H91" s="73">
        <v>1</v>
      </c>
      <c r="I91" s="74">
        <v>0.5</v>
      </c>
      <c r="J91" s="74">
        <v>0.5</v>
      </c>
      <c r="K91" s="74">
        <v>0</v>
      </c>
      <c r="L91" s="74"/>
      <c r="M91" s="102">
        <f t="shared" si="2"/>
        <v>1</v>
      </c>
      <c r="N91" s="34"/>
      <c r="O91" s="42">
        <v>0.2</v>
      </c>
      <c r="P91" s="150"/>
      <c r="Q91" s="137">
        <f>(M91)*O91</f>
        <v>0.2</v>
      </c>
      <c r="R91" s="105"/>
      <c r="S91" s="26" t="s">
        <v>111</v>
      </c>
    </row>
    <row r="92" spans="1:19" ht="51" customHeight="1">
      <c r="A92" s="138" t="s">
        <v>167</v>
      </c>
      <c r="B92" s="138" t="s">
        <v>168</v>
      </c>
      <c r="C92" s="27" t="s">
        <v>208</v>
      </c>
      <c r="D92" s="29" t="s">
        <v>11</v>
      </c>
      <c r="E92" s="29" t="s">
        <v>189</v>
      </c>
      <c r="F92" s="126">
        <v>45659</v>
      </c>
      <c r="G92" s="126">
        <v>45746</v>
      </c>
      <c r="H92" s="73">
        <v>0.33329999999999999</v>
      </c>
      <c r="I92" s="74">
        <v>0.5</v>
      </c>
      <c r="J92" s="74">
        <v>0.5</v>
      </c>
      <c r="K92" s="74">
        <v>0</v>
      </c>
      <c r="L92" s="74">
        <v>0</v>
      </c>
      <c r="M92" s="102">
        <f t="shared" si="2"/>
        <v>0.33329999999999999</v>
      </c>
      <c r="N92" s="34"/>
      <c r="O92" s="174">
        <v>0.2</v>
      </c>
      <c r="P92" s="150"/>
      <c r="Q92" s="182">
        <f>(M92+M93+M94)*O92</f>
        <v>0.19998000000000002</v>
      </c>
      <c r="R92" s="105"/>
      <c r="S92" s="173" t="s">
        <v>60</v>
      </c>
    </row>
    <row r="93" spans="1:19" ht="60.75" customHeight="1">
      <c r="A93" s="138"/>
      <c r="B93" s="138"/>
      <c r="C93" s="27" t="s">
        <v>209</v>
      </c>
      <c r="D93" s="71" t="s">
        <v>11</v>
      </c>
      <c r="E93" s="29" t="s">
        <v>191</v>
      </c>
      <c r="F93" s="131">
        <v>45748</v>
      </c>
      <c r="G93" s="131">
        <v>45838</v>
      </c>
      <c r="H93" s="73">
        <v>0.33329999999999999</v>
      </c>
      <c r="I93" s="74">
        <v>1</v>
      </c>
      <c r="J93" s="74">
        <v>0</v>
      </c>
      <c r="K93" s="74">
        <v>0</v>
      </c>
      <c r="L93" s="74"/>
      <c r="M93" s="102">
        <f t="shared" si="2"/>
        <v>0.33329999999999999</v>
      </c>
      <c r="N93" s="34"/>
      <c r="O93" s="174"/>
      <c r="P93" s="150"/>
      <c r="Q93" s="182"/>
      <c r="R93" s="105"/>
      <c r="S93" s="173"/>
    </row>
    <row r="94" spans="1:19" ht="78" customHeight="1">
      <c r="A94" s="138"/>
      <c r="B94" s="138"/>
      <c r="C94" s="27" t="s">
        <v>178</v>
      </c>
      <c r="D94" s="71" t="s">
        <v>11</v>
      </c>
      <c r="E94" s="29" t="s">
        <v>190</v>
      </c>
      <c r="F94" s="126">
        <v>45839</v>
      </c>
      <c r="G94" s="126">
        <v>45930</v>
      </c>
      <c r="H94" s="73">
        <v>0.33329999999999999</v>
      </c>
      <c r="I94" s="74">
        <v>0</v>
      </c>
      <c r="J94" s="74">
        <v>0</v>
      </c>
      <c r="K94" s="74">
        <v>1</v>
      </c>
      <c r="L94" s="74"/>
      <c r="M94" s="102">
        <f t="shared" si="2"/>
        <v>0.33329999999999999</v>
      </c>
      <c r="N94" s="34"/>
      <c r="O94" s="174"/>
      <c r="P94" s="150"/>
      <c r="Q94" s="182"/>
      <c r="R94" s="105"/>
      <c r="S94" s="173"/>
    </row>
    <row r="95" spans="1:19" ht="176.25" customHeight="1">
      <c r="A95" s="25" t="s">
        <v>169</v>
      </c>
      <c r="B95" s="25" t="s">
        <v>170</v>
      </c>
      <c r="C95" s="27" t="s">
        <v>179</v>
      </c>
      <c r="D95" s="29" t="s">
        <v>62</v>
      </c>
      <c r="E95" s="135" t="s">
        <v>109</v>
      </c>
      <c r="F95" s="106">
        <v>45658</v>
      </c>
      <c r="G95" s="107">
        <v>46022</v>
      </c>
      <c r="H95" s="73">
        <v>1</v>
      </c>
      <c r="I95" s="74">
        <v>0.25</v>
      </c>
      <c r="J95" s="74">
        <v>0.25</v>
      </c>
      <c r="K95" s="74">
        <v>0</v>
      </c>
      <c r="L95" s="74"/>
      <c r="M95" s="102">
        <f t="shared" si="2"/>
        <v>0.5</v>
      </c>
      <c r="N95" s="34"/>
      <c r="O95" s="84">
        <v>0.2</v>
      </c>
      <c r="P95" s="186"/>
      <c r="Q95" s="83">
        <f>(M95)*O95</f>
        <v>0.1</v>
      </c>
      <c r="R95" s="105"/>
      <c r="S95" s="108" t="s">
        <v>60</v>
      </c>
    </row>
    <row r="96" spans="1:19" ht="15">
      <c r="A96" s="142" t="s">
        <v>86</v>
      </c>
      <c r="B96" s="143"/>
      <c r="C96" s="143"/>
      <c r="D96" s="143"/>
      <c r="E96" s="143"/>
      <c r="F96" s="143"/>
      <c r="G96" s="143"/>
      <c r="H96" s="143"/>
      <c r="I96" s="143"/>
      <c r="J96" s="143"/>
      <c r="K96" s="143"/>
      <c r="L96" s="143"/>
      <c r="M96" s="143"/>
      <c r="N96" s="143"/>
      <c r="O96" s="144"/>
      <c r="P96" s="37">
        <f>P85</f>
        <v>0.78328500000000001</v>
      </c>
      <c r="Q96" s="81"/>
      <c r="R96" s="180"/>
      <c r="S96" s="180"/>
    </row>
    <row r="97" spans="1:19" s="113" customFormat="1" ht="15">
      <c r="A97" s="109"/>
      <c r="B97" s="109"/>
      <c r="C97" s="109"/>
      <c r="D97" s="109"/>
      <c r="E97" s="109"/>
      <c r="F97" s="109"/>
      <c r="G97" s="109"/>
      <c r="H97" s="109"/>
      <c r="I97" s="109"/>
      <c r="J97" s="109"/>
      <c r="K97" s="109"/>
      <c r="L97" s="109"/>
      <c r="M97" s="109"/>
      <c r="N97" s="110"/>
      <c r="O97" s="111"/>
      <c r="P97" s="81"/>
      <c r="Q97" s="81"/>
      <c r="R97" s="112"/>
      <c r="S97" s="112"/>
    </row>
    <row r="98" spans="1:19" ht="15">
      <c r="J98" s="183" t="s">
        <v>198</v>
      </c>
      <c r="K98" s="183"/>
      <c r="L98" s="183"/>
      <c r="M98" s="183"/>
      <c r="N98" s="183"/>
      <c r="O98" s="183"/>
      <c r="P98" s="183"/>
      <c r="Q98" s="132">
        <f>AVERAGE(P23,P37,P45,P52,P60,P74,P80,P96)</f>
        <v>0.67979512500000006</v>
      </c>
      <c r="R98" s="178"/>
      <c r="S98" s="179"/>
    </row>
    <row r="117" spans="9:9">
      <c r="I117" s="115">
        <v>1</v>
      </c>
    </row>
    <row r="118" spans="9:9">
      <c r="I118" s="115">
        <v>0.7</v>
      </c>
    </row>
  </sheetData>
  <autoFilter ref="A11:S11"/>
  <mergeCells count="225">
    <mergeCell ref="P28:P36"/>
    <mergeCell ref="Q28:Q29"/>
    <mergeCell ref="R28:R29"/>
    <mergeCell ref="S28:S29"/>
    <mergeCell ref="A28:A29"/>
    <mergeCell ref="B28:B29"/>
    <mergeCell ref="D28:D29"/>
    <mergeCell ref="E28:E29"/>
    <mergeCell ref="F28:F29"/>
    <mergeCell ref="S40:S41"/>
    <mergeCell ref="G30:G31"/>
    <mergeCell ref="G28:G29"/>
    <mergeCell ref="R40:R41"/>
    <mergeCell ref="S48:S49"/>
    <mergeCell ref="B30:B31"/>
    <mergeCell ref="D30:D31"/>
    <mergeCell ref="E30:E31"/>
    <mergeCell ref="F30:F31"/>
    <mergeCell ref="Q30:Q31"/>
    <mergeCell ref="S19:S20"/>
    <mergeCell ref="R23:S23"/>
    <mergeCell ref="S30:S31"/>
    <mergeCell ref="Q67:Q69"/>
    <mergeCell ref="B67:B69"/>
    <mergeCell ref="B70:B73"/>
    <mergeCell ref="B65:B66"/>
    <mergeCell ref="F40:G40"/>
    <mergeCell ref="E40:E41"/>
    <mergeCell ref="A38:S38"/>
    <mergeCell ref="O21:O22"/>
    <mergeCell ref="E18:Q18"/>
    <mergeCell ref="H19:H20"/>
    <mergeCell ref="E19:E20"/>
    <mergeCell ref="F19:G19"/>
    <mergeCell ref="E26:E27"/>
    <mergeCell ref="F26:G26"/>
    <mergeCell ref="A21:A22"/>
    <mergeCell ref="A25:C25"/>
    <mergeCell ref="B21:B22"/>
    <mergeCell ref="A26:A27"/>
    <mergeCell ref="A37:O37"/>
    <mergeCell ref="A30:A31"/>
    <mergeCell ref="A24:S24"/>
    <mergeCell ref="E25:Q25"/>
    <mergeCell ref="R25:S25"/>
    <mergeCell ref="S26:S27"/>
    <mergeCell ref="A7:B7"/>
    <mergeCell ref="L12:L17"/>
    <mergeCell ref="E10:E11"/>
    <mergeCell ref="F10:G10"/>
    <mergeCell ref="H10:H11"/>
    <mergeCell ref="B12:B17"/>
    <mergeCell ref="C7:S7"/>
    <mergeCell ref="A8:B8"/>
    <mergeCell ref="C8:S8"/>
    <mergeCell ref="A9:S9"/>
    <mergeCell ref="B1:Q5"/>
    <mergeCell ref="R1:S2"/>
    <mergeCell ref="R3:S3"/>
    <mergeCell ref="A6:B6"/>
    <mergeCell ref="S12:S17"/>
    <mergeCell ref="K12:K17"/>
    <mergeCell ref="S10:S11"/>
    <mergeCell ref="C6:S6"/>
    <mergeCell ref="G12:G17"/>
    <mergeCell ref="H12:H17"/>
    <mergeCell ref="A10:A11"/>
    <mergeCell ref="A12:A17"/>
    <mergeCell ref="C12:C17"/>
    <mergeCell ref="D12:D17"/>
    <mergeCell ref="E12:E17"/>
    <mergeCell ref="I12:I17"/>
    <mergeCell ref="C10:C11"/>
    <mergeCell ref="M12:M17"/>
    <mergeCell ref="R18:S18"/>
    <mergeCell ref="J12:J17"/>
    <mergeCell ref="F12:F17"/>
    <mergeCell ref="A18:C18"/>
    <mergeCell ref="N12:N17"/>
    <mergeCell ref="O12:O17"/>
    <mergeCell ref="P12:P17"/>
    <mergeCell ref="Q12:Q17"/>
    <mergeCell ref="R12:R17"/>
    <mergeCell ref="R19:R20"/>
    <mergeCell ref="A23:O23"/>
    <mergeCell ref="R21:R22"/>
    <mergeCell ref="C19:C20"/>
    <mergeCell ref="A19:A20"/>
    <mergeCell ref="R37:S37"/>
    <mergeCell ref="R26:R27"/>
    <mergeCell ref="P21:P22"/>
    <mergeCell ref="Q21:Q22"/>
    <mergeCell ref="S21:S22"/>
    <mergeCell ref="H40:H41"/>
    <mergeCell ref="R34:R36"/>
    <mergeCell ref="C26:C27"/>
    <mergeCell ref="A47:C47"/>
    <mergeCell ref="E48:E49"/>
    <mergeCell ref="Q42:Q43"/>
    <mergeCell ref="O30:O31"/>
    <mergeCell ref="H26:H27"/>
    <mergeCell ref="R30:R31"/>
    <mergeCell ref="O28:O29"/>
    <mergeCell ref="S42:S43"/>
    <mergeCell ref="E47:Q47"/>
    <mergeCell ref="P42:P44"/>
    <mergeCell ref="R45:S45"/>
    <mergeCell ref="A46:S46"/>
    <mergeCell ref="F48:G48"/>
    <mergeCell ref="R47:S47"/>
    <mergeCell ref="H48:H49"/>
    <mergeCell ref="R48:R49"/>
    <mergeCell ref="E55:E56"/>
    <mergeCell ref="Q57:Q59"/>
    <mergeCell ref="F55:G55"/>
    <mergeCell ref="H55:H56"/>
    <mergeCell ref="R55:R56"/>
    <mergeCell ref="S55:S56"/>
    <mergeCell ref="O50:O51"/>
    <mergeCell ref="R54:S54"/>
    <mergeCell ref="A54:C54"/>
    <mergeCell ref="E54:Q54"/>
    <mergeCell ref="R52:S52"/>
    <mergeCell ref="A53:S53"/>
    <mergeCell ref="A52:O52"/>
    <mergeCell ref="S50:S51"/>
    <mergeCell ref="R50:R51"/>
    <mergeCell ref="O67:O69"/>
    <mergeCell ref="E76:Q76"/>
    <mergeCell ref="A62:C62"/>
    <mergeCell ref="E62:Q62"/>
    <mergeCell ref="R62:S62"/>
    <mergeCell ref="R63:R64"/>
    <mergeCell ref="A76:C76"/>
    <mergeCell ref="A63:A64"/>
    <mergeCell ref="O70:O73"/>
    <mergeCell ref="A65:A66"/>
    <mergeCell ref="E82:Q82"/>
    <mergeCell ref="S63:S64"/>
    <mergeCell ref="A75:S75"/>
    <mergeCell ref="O65:O66"/>
    <mergeCell ref="Q70:Q73"/>
    <mergeCell ref="S70:S73"/>
    <mergeCell ref="S65:S66"/>
    <mergeCell ref="A74:M74"/>
    <mergeCell ref="R74:S74"/>
    <mergeCell ref="A67:A69"/>
    <mergeCell ref="R80:S80"/>
    <mergeCell ref="B85:B87"/>
    <mergeCell ref="R83:R84"/>
    <mergeCell ref="S77:S78"/>
    <mergeCell ref="R77:R78"/>
    <mergeCell ref="E83:E84"/>
    <mergeCell ref="F77:G77"/>
    <mergeCell ref="C77:C78"/>
    <mergeCell ref="R82:S82"/>
    <mergeCell ref="E77:E78"/>
    <mergeCell ref="S83:S84"/>
    <mergeCell ref="A80:O80"/>
    <mergeCell ref="S67:S69"/>
    <mergeCell ref="A70:A73"/>
    <mergeCell ref="H77:H78"/>
    <mergeCell ref="R76:S76"/>
    <mergeCell ref="P65:P73"/>
    <mergeCell ref="A77:A78"/>
    <mergeCell ref="Q65:Q66"/>
    <mergeCell ref="R65:R73"/>
    <mergeCell ref="O88:O90"/>
    <mergeCell ref="Q88:Q90"/>
    <mergeCell ref="S88:S90"/>
    <mergeCell ref="B92:B94"/>
    <mergeCell ref="O92:O94"/>
    <mergeCell ref="B88:B90"/>
    <mergeCell ref="Q92:Q94"/>
    <mergeCell ref="P85:P95"/>
    <mergeCell ref="A81:S81"/>
    <mergeCell ref="R98:S98"/>
    <mergeCell ref="S92:S94"/>
    <mergeCell ref="R96:S96"/>
    <mergeCell ref="S85:S87"/>
    <mergeCell ref="O85:O87"/>
    <mergeCell ref="Q85:Q87"/>
    <mergeCell ref="J98:P98"/>
    <mergeCell ref="A96:O96"/>
    <mergeCell ref="A83:A84"/>
    <mergeCell ref="E39:Q39"/>
    <mergeCell ref="A39:C39"/>
    <mergeCell ref="P57:P59"/>
    <mergeCell ref="A50:A51"/>
    <mergeCell ref="R57:R59"/>
    <mergeCell ref="S57:S59"/>
    <mergeCell ref="Q50:Q51"/>
    <mergeCell ref="R42:R44"/>
    <mergeCell ref="B57:B59"/>
    <mergeCell ref="A57:A59"/>
    <mergeCell ref="A88:A90"/>
    <mergeCell ref="F83:G83"/>
    <mergeCell ref="A1:A5"/>
    <mergeCell ref="C63:C64"/>
    <mergeCell ref="E63:E64"/>
    <mergeCell ref="F63:G63"/>
    <mergeCell ref="A55:A56"/>
    <mergeCell ref="A61:S61"/>
    <mergeCell ref="O42:O43"/>
    <mergeCell ref="R60:S60"/>
    <mergeCell ref="D57:D59"/>
    <mergeCell ref="D85:D87"/>
    <mergeCell ref="A45:O45"/>
    <mergeCell ref="P50:P51"/>
    <mergeCell ref="A48:A49"/>
    <mergeCell ref="C48:C49"/>
    <mergeCell ref="H83:H84"/>
    <mergeCell ref="O57:O59"/>
    <mergeCell ref="A82:C82"/>
    <mergeCell ref="H63:H64"/>
    <mergeCell ref="A92:A94"/>
    <mergeCell ref="A42:A43"/>
    <mergeCell ref="B42:B43"/>
    <mergeCell ref="A40:A41"/>
    <mergeCell ref="C40:C41"/>
    <mergeCell ref="A85:A87"/>
    <mergeCell ref="C83:C84"/>
    <mergeCell ref="B50:B51"/>
    <mergeCell ref="C55:C56"/>
    <mergeCell ref="A60:O60"/>
  </mergeCells>
  <pageMargins left="0" right="0" top="0" bottom="0" header="0" footer="0"/>
  <pageSetup scale="17" orientation="landscape" horizontalDpi="4294967295" verticalDpi="4294967295" r:id="rId1"/>
  <headerFooter alignWithMargins="0"/>
  <rowBreaks count="5" manualBreakCount="5">
    <brk id="23" max="19" man="1"/>
    <brk id="37" max="19" man="1"/>
    <brk id="52" max="19" man="1"/>
    <brk id="60" max="19" man="1"/>
    <brk id="80" max="19"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M28:M29"/>
  <sheetViews>
    <sheetView workbookViewId="0">
      <selection activeCell="M28" sqref="M28:M29"/>
    </sheetView>
  </sheetViews>
  <sheetFormatPr baseColWidth="10" defaultRowHeight="12.75"/>
  <sheetData>
    <row r="28" spans="13:13">
      <c r="M28">
        <v>71</v>
      </c>
    </row>
    <row r="29" spans="13:13">
      <c r="M29">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K14" sqref="K14:K36"/>
    </sheetView>
  </sheetViews>
  <sheetFormatPr baseColWidth="10" defaultRowHeight="12.75"/>
  <cols>
    <col min="2" max="2" width="41.5703125" customWidth="1"/>
    <col min="3" max="3" width="23" customWidth="1"/>
  </cols>
  <sheetData>
    <row r="1" spans="1:3" ht="25.5">
      <c r="A1" s="2" t="s">
        <v>117</v>
      </c>
      <c r="B1" s="2" t="s">
        <v>118</v>
      </c>
      <c r="C1" s="3" t="s">
        <v>119</v>
      </c>
    </row>
    <row r="2" spans="1:3" ht="38.25">
      <c r="A2" s="4">
        <v>1</v>
      </c>
      <c r="B2" s="5" t="s">
        <v>49</v>
      </c>
      <c r="C2" s="6">
        <f>'Plan Acción 2025 TRIM2'!P23</f>
        <v>0.625</v>
      </c>
    </row>
    <row r="3" spans="1:3" ht="38.25">
      <c r="A3" s="4">
        <v>2</v>
      </c>
      <c r="B3" s="5" t="s">
        <v>50</v>
      </c>
      <c r="C3" s="6">
        <f>'Plan Acción 2025 TRIM2'!P37</f>
        <v>0.71750000000000014</v>
      </c>
    </row>
    <row r="4" spans="1:3" ht="38.25">
      <c r="A4" s="4">
        <v>3</v>
      </c>
      <c r="B4" s="5" t="s">
        <v>87</v>
      </c>
      <c r="C4" s="6">
        <f>'Plan Acción 2025 TRIM2'!P45</f>
        <v>0.75</v>
      </c>
    </row>
    <row r="5" spans="1:3" ht="38.25">
      <c r="A5" s="4">
        <v>4</v>
      </c>
      <c r="B5" s="5" t="s">
        <v>45</v>
      </c>
      <c r="C5" s="6">
        <f>'Plan Acción 2025 TRIM2'!P52</f>
        <v>0.75</v>
      </c>
    </row>
    <row r="6" spans="1:3" ht="25.5">
      <c r="A6" s="4">
        <v>5</v>
      </c>
      <c r="B6" s="5" t="s">
        <v>47</v>
      </c>
      <c r="C6" s="6">
        <f>'Plan Acción 2025 TRIM2'!P60</f>
        <v>0.33329999999999999</v>
      </c>
    </row>
    <row r="7" spans="1:3" ht="38.25">
      <c r="A7" s="4">
        <v>6</v>
      </c>
      <c r="B7" s="5" t="s">
        <v>78</v>
      </c>
      <c r="C7" s="6">
        <f>'Plan Acción 2025 TRIM2'!P74</f>
        <v>0.72927600000000004</v>
      </c>
    </row>
    <row r="8" spans="1:3" ht="25.5">
      <c r="A8" s="4">
        <v>7</v>
      </c>
      <c r="B8" s="5" t="s">
        <v>43</v>
      </c>
      <c r="C8" s="6">
        <f>'Plan Acción 2025 TRIM2'!P80</f>
        <v>0.75</v>
      </c>
    </row>
    <row r="9" spans="1:3" ht="25.5">
      <c r="A9" s="4">
        <v>8</v>
      </c>
      <c r="B9" s="5" t="s">
        <v>88</v>
      </c>
      <c r="C9" s="6">
        <f>'Plan Acción 2025 TRIM2'!P96</f>
        <v>0.78328500000000001</v>
      </c>
    </row>
  </sheetData>
  <autoFilter ref="A1:C1">
    <sortState xmlns:xlrd2="http://schemas.microsoft.com/office/spreadsheetml/2017/richdata2" ref="A2:C9">
      <sortCondition ref="A1"/>
    </sortState>
  </autoFilter>
  <conditionalFormatting sqref="C2:C9">
    <cfRule type="dataBar" priority="1">
      <dataBar>
        <cfvo type="min"/>
        <cfvo type="max"/>
        <color rgb="FF638EC6"/>
      </dataBar>
      <extLst>
        <ext xmlns:x14="http://schemas.microsoft.com/office/spreadsheetml/2009/9/main" uri="{B025F937-C7B1-47D3-B67F-A62EFF666E3E}">
          <x14:id>{94B06C2C-20A6-4A39-A4A8-E13475510D2C}</x14:id>
        </ext>
      </extLst>
    </cfRule>
  </conditionalFormatting>
  <pageMargins left="0.7" right="0.7" top="0.75" bottom="0.75" header="0.3" footer="0.3"/>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dataBar" id="{94B06C2C-20A6-4A39-A4A8-E13475510D2C}">
            <x14:dataBar minLength="0" maxLength="100" negativeBarColorSameAsPositive="1" axisPosition="none">
              <x14:cfvo type="min"/>
              <x14:cfvo type="max"/>
            </x14:dataBar>
          </x14:cfRule>
          <xm:sqref>C2:C9</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Plan Acción 2025 TRIM2</vt:lpstr>
      <vt:lpstr>Hoja2</vt:lpstr>
      <vt:lpstr>Hoja1</vt:lpstr>
      <vt:lpstr>'Plan Acción 2025 TRIM2'!Área_de_impresión</vt:lpstr>
    </vt:vector>
  </TitlesOfParts>
  <Company>DEFENSA CIVIL COLOMBIANA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Planeacion1</dc:creator>
  <cp:lastModifiedBy>Carol Giselle Ángel</cp:lastModifiedBy>
  <cp:lastPrinted>2025-10-08T13:08:19Z</cp:lastPrinted>
  <dcterms:created xsi:type="dcterms:W3CDTF">2007-01-31T00:40:47Z</dcterms:created>
  <dcterms:modified xsi:type="dcterms:W3CDTF">2025-10-23T14:40:49Z</dcterms:modified>
</cp:coreProperties>
</file>